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 defaultThemeVersion="166925"/>
  <xr:revisionPtr revIDLastSave="0" documentId="13_ncr:1_{456DB508-BF26-4F5A-A4CF-DE5CA20436BE}" xr6:coauthVersionLast="45" xr6:coauthVersionMax="45" xr10:uidLastSave="{00000000-0000-0000-0000-000000000000}"/>
  <bookViews>
    <workbookView xWindow="-110" yWindow="-110" windowWidth="19420" windowHeight="10420" xr2:uid="{E7680074-ABF9-4D3B-860E-D2BDA524B4C1}"/>
  </bookViews>
  <sheets>
    <sheet name="シナリオ ピボットテーブル" sheetId="9" r:id="rId1"/>
    <sheet name="Parameters" sheetId="1" r:id="rId2"/>
    <sheet name="Graph" sheetId="3" r:id="rId3"/>
    <sheet name="GraphData" sheetId="2" r:id="rId4"/>
  </sheets>
  <definedNames>
    <definedName name="_人口比">Parameters!$C$7</definedName>
    <definedName name="Pop">Parameters!$C$9</definedName>
    <definedName name="R0">Parameters!$C$3</definedName>
    <definedName name="S0">Parameters!$C$10</definedName>
    <definedName name="S∞">Parameters!$C$11</definedName>
    <definedName name="solver_adj" localSheetId="1" hidden="1">Parameters!$C$11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Parameters!$C$11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1</definedName>
    <definedName name="solver_nwt" localSheetId="1" hidden="1">1</definedName>
    <definedName name="solver_opt" localSheetId="1" hidden="1">Parameters!$C$13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hs1" localSheetId="1" hidden="1">1/R0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</definedName>
    <definedName name="solver_ver" localSheetId="1" hidden="1">3</definedName>
    <definedName name="累積感染者数">Parameters!$C$6</definedName>
  </definedNames>
  <calcPr calcId="18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2" l="1"/>
  <c r="C2" i="2"/>
  <c r="D2" i="2"/>
  <c r="B3" i="2"/>
  <c r="C3" i="2" s="1"/>
  <c r="D3" i="2"/>
  <c r="B4" i="2"/>
  <c r="C4" i="2" s="1"/>
  <c r="D4" i="2"/>
  <c r="F11" i="9" l="1"/>
  <c r="D13" i="9"/>
  <c r="G14" i="9"/>
  <c r="F13" i="9"/>
  <c r="D14" i="9"/>
  <c r="G12" i="9"/>
  <c r="F14" i="9"/>
  <c r="G11" i="9"/>
  <c r="E13" i="9"/>
  <c r="C12" i="9"/>
  <c r="C11" i="9"/>
  <c r="D11" i="9"/>
  <c r="C13" i="9"/>
  <c r="D12" i="9"/>
  <c r="G13" i="9"/>
  <c r="E12" i="9"/>
  <c r="C14" i="9"/>
  <c r="F12" i="9"/>
  <c r="E14" i="9"/>
  <c r="E11" i="9"/>
  <c r="G10" i="9"/>
  <c r="F10" i="9"/>
  <c r="E10" i="9"/>
  <c r="D10" i="9"/>
  <c r="C10" i="9"/>
  <c r="B12" i="9"/>
  <c r="B13" i="9"/>
  <c r="B14" i="9"/>
  <c r="B11" i="9"/>
  <c r="B10" i="9"/>
  <c r="B5" i="2" l="1"/>
  <c r="D5" i="2"/>
  <c r="B6" i="2"/>
  <c r="D6" i="2"/>
  <c r="B7" i="2"/>
  <c r="D7" i="2"/>
  <c r="B8" i="2"/>
  <c r="D8" i="2"/>
  <c r="B9" i="2"/>
  <c r="D9" i="2"/>
  <c r="B10" i="2"/>
  <c r="D10" i="2"/>
  <c r="B11" i="2"/>
  <c r="D11" i="2"/>
  <c r="B12" i="2"/>
  <c r="D12" i="2"/>
  <c r="B13" i="2"/>
  <c r="D13" i="2"/>
  <c r="B14" i="2"/>
  <c r="D14" i="2"/>
  <c r="B15" i="2"/>
  <c r="D15" i="2"/>
  <c r="B16" i="2"/>
  <c r="D16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7" i="2"/>
  <c r="C18" i="1"/>
  <c r="C15" i="1"/>
  <c r="C10" i="1" l="1"/>
  <c r="C7" i="1"/>
  <c r="C6" i="1" s="1"/>
  <c r="C72" i="2" l="1"/>
  <c r="C51" i="2"/>
  <c r="C35" i="2"/>
  <c r="C12" i="2"/>
  <c r="C16" i="2"/>
  <c r="C56" i="2"/>
  <c r="C16" i="1"/>
  <c r="C17" i="1" s="1"/>
  <c r="C10" i="2"/>
  <c r="C40" i="2"/>
  <c r="C19" i="2"/>
  <c r="C67" i="2"/>
  <c r="C24" i="2"/>
  <c r="C8" i="2"/>
  <c r="C80" i="2"/>
  <c r="C13" i="1"/>
  <c r="C69" i="2"/>
  <c r="C58" i="2"/>
  <c r="C57" i="2"/>
  <c r="C88" i="2"/>
  <c r="C103" i="2"/>
  <c r="C39" i="2"/>
  <c r="C102" i="2"/>
  <c r="C38" i="2"/>
  <c r="C85" i="2"/>
  <c r="C44" i="2"/>
  <c r="C76" i="2"/>
  <c r="C27" i="2"/>
  <c r="C25" i="2"/>
  <c r="C6" i="2"/>
  <c r="C37" i="2"/>
  <c r="C50" i="2"/>
  <c r="C11" i="2"/>
  <c r="C64" i="2"/>
  <c r="C95" i="2"/>
  <c r="C31" i="2"/>
  <c r="C94" i="2"/>
  <c r="C30" i="2"/>
  <c r="C53" i="2"/>
  <c r="C36" i="2"/>
  <c r="C17" i="2"/>
  <c r="C5" i="2"/>
  <c r="C46" i="2"/>
  <c r="C106" i="2"/>
  <c r="C42" i="2"/>
  <c r="C105" i="2"/>
  <c r="C48" i="2"/>
  <c r="C87" i="2"/>
  <c r="C23" i="2"/>
  <c r="C86" i="2"/>
  <c r="C22" i="2"/>
  <c r="C21" i="2"/>
  <c r="C28" i="2"/>
  <c r="C99" i="2"/>
  <c r="C96" i="2"/>
  <c r="C52" i="2"/>
  <c r="C98" i="2"/>
  <c r="C34" i="2"/>
  <c r="C73" i="2"/>
  <c r="C32" i="2"/>
  <c r="C79" i="2"/>
  <c r="C7" i="2"/>
  <c r="C78" i="2"/>
  <c r="C13" i="2"/>
  <c r="C100" i="2"/>
  <c r="C20" i="2"/>
  <c r="C91" i="2"/>
  <c r="C97" i="2"/>
  <c r="C43" i="2"/>
  <c r="C90" i="2"/>
  <c r="C26" i="2"/>
  <c r="C49" i="2"/>
  <c r="C14" i="2"/>
  <c r="C71" i="2"/>
  <c r="C101" i="2"/>
  <c r="C70" i="2"/>
  <c r="C93" i="2"/>
  <c r="C84" i="2"/>
  <c r="C9" i="2"/>
  <c r="C83" i="2"/>
  <c r="C47" i="2"/>
  <c r="C92" i="2"/>
  <c r="C82" i="2"/>
  <c r="C18" i="2"/>
  <c r="C33" i="2"/>
  <c r="C81" i="2"/>
  <c r="C63" i="2"/>
  <c r="C89" i="2"/>
  <c r="C62" i="2"/>
  <c r="C61" i="2"/>
  <c r="C68" i="2"/>
  <c r="C77" i="2"/>
  <c r="C75" i="2"/>
  <c r="C74" i="2"/>
  <c r="C15" i="2"/>
  <c r="C104" i="2"/>
  <c r="C41" i="2"/>
  <c r="C55" i="2"/>
  <c r="C65" i="2"/>
  <c r="C54" i="2"/>
  <c r="C29" i="2"/>
  <c r="C60" i="2"/>
  <c r="C45" i="2"/>
  <c r="C59" i="2"/>
  <c r="C6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3" authorId="0" shapeId="0" xr:uid="{B8E8EAB4-5784-4CBF-A93F-230BD3616CB5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このセルに基本再生産数を入力して、メニューの「データ」から「ソルバー」ダイアログボックスを開き、「解決」ボタンを押すと、収束値が計算されます。</t>
        </r>
      </text>
    </comment>
    <comment ref="C11" authorId="0" shapeId="0" xr:uid="{313E7025-80B9-49CB-99A7-D3AA7ACA9271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ソルバーの収束計算で初期値が悪いと、解が求められない可能性があります。このセルの値を小さくすると、解が得られやすくなります。あるいは「Graph」シートから、解（2つの線が交わるところ）がどの辺にあるかを見当をつけて、近い値をここに入力する方法もあります。</t>
        </r>
      </text>
    </comment>
  </commentList>
</comments>
</file>

<file path=xl/sharedStrings.xml><?xml version="1.0" encoding="utf-8"?>
<sst xmlns="http://schemas.openxmlformats.org/spreadsheetml/2006/main" count="45" uniqueCount="45">
  <si>
    <t>基本再生産数</t>
    <rPh sb="0" eb="2">
      <t>キホン</t>
    </rPh>
    <rPh sb="2" eb="3">
      <t>サイ</t>
    </rPh>
    <rPh sb="3" eb="6">
      <t>セイサンスウ</t>
    </rPh>
    <phoneticPr fontId="1"/>
  </si>
  <si>
    <t>非感染者数の収束値（人口比）</t>
    <rPh sb="0" eb="1">
      <t>ヒ</t>
    </rPh>
    <rPh sb="1" eb="4">
      <t>カンセンシャ</t>
    </rPh>
    <rPh sb="4" eb="5">
      <t>スウ</t>
    </rPh>
    <rPh sb="6" eb="8">
      <t>シュウソク</t>
    </rPh>
    <rPh sb="8" eb="9">
      <t>チ</t>
    </rPh>
    <rPh sb="10" eb="12">
      <t>ジンコウ</t>
    </rPh>
    <rPh sb="12" eb="13">
      <t>ヒ</t>
    </rPh>
    <phoneticPr fontId="1"/>
  </si>
  <si>
    <r>
      <t>1-S</t>
    </r>
    <r>
      <rPr>
        <vertAlign val="subscript"/>
        <sz val="11"/>
        <color theme="1"/>
        <rFont val="Yu Gothic"/>
        <family val="3"/>
        <charset val="128"/>
      </rPr>
      <t>∞</t>
    </r>
    <phoneticPr fontId="1"/>
  </si>
  <si>
    <r>
      <t>R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phoneticPr fontId="1"/>
  </si>
  <si>
    <r>
      <t>S</t>
    </r>
    <r>
      <rPr>
        <vertAlign val="subscript"/>
        <sz val="11"/>
        <color theme="1"/>
        <rFont val="Yu Gothic"/>
        <family val="3"/>
        <charset val="128"/>
      </rPr>
      <t>∞</t>
    </r>
    <phoneticPr fontId="1"/>
  </si>
  <si>
    <r>
      <t>LN(S</t>
    </r>
    <r>
      <rPr>
        <vertAlign val="subscript"/>
        <sz val="11"/>
        <color theme="1"/>
        <rFont val="游ゴシック"/>
        <family val="3"/>
        <charset val="128"/>
        <scheme val="minor"/>
      </rPr>
      <t>∞</t>
    </r>
    <r>
      <rPr>
        <sz val="11"/>
        <color theme="1"/>
        <rFont val="游ゴシック"/>
        <family val="2"/>
        <charset val="128"/>
        <scheme val="minor"/>
      </rPr>
      <t>)-LN(S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r>
      <rPr>
        <sz val="11"/>
        <color theme="1"/>
        <rFont val="游ゴシック"/>
        <family val="2"/>
        <charset val="128"/>
        <scheme val="minor"/>
      </rPr>
      <t>)+R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r>
      <rPr>
        <sz val="11"/>
        <color theme="1"/>
        <rFont val="游ゴシック"/>
        <family val="2"/>
        <charset val="128"/>
        <scheme val="minor"/>
      </rPr>
      <t>(1-S</t>
    </r>
    <r>
      <rPr>
        <vertAlign val="subscript"/>
        <sz val="11"/>
        <color theme="1"/>
        <rFont val="游ゴシック"/>
        <family val="3"/>
        <charset val="128"/>
        <scheme val="minor"/>
      </rPr>
      <t>∞</t>
    </r>
    <r>
      <rPr>
        <sz val="11"/>
        <color theme="1"/>
        <rFont val="游ゴシック"/>
        <family val="2"/>
        <charset val="128"/>
        <scheme val="minor"/>
      </rPr>
      <t>)=0</t>
    </r>
    <phoneticPr fontId="1"/>
  </si>
  <si>
    <r>
      <t>S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phoneticPr fontId="1"/>
  </si>
  <si>
    <r>
      <t>I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phoneticPr fontId="1"/>
  </si>
  <si>
    <t>LN(S)-LN(S0)</t>
    <phoneticPr fontId="1"/>
  </si>
  <si>
    <t>1-S</t>
    <phoneticPr fontId="1"/>
  </si>
  <si>
    <t>S</t>
    <phoneticPr fontId="1"/>
  </si>
  <si>
    <t>R0(S-1)</t>
    <phoneticPr fontId="1"/>
  </si>
  <si>
    <t>Pop</t>
    <phoneticPr fontId="1"/>
  </si>
  <si>
    <t>累積感染者数の収束値（人口比）</t>
    <rPh sb="0" eb="2">
      <t>ルイセキ</t>
    </rPh>
    <rPh sb="2" eb="5">
      <t>カンセンシャ</t>
    </rPh>
    <rPh sb="5" eb="6">
      <t>スウ</t>
    </rPh>
    <rPh sb="7" eb="9">
      <t>シュウソク</t>
    </rPh>
    <rPh sb="9" eb="10">
      <t>チ</t>
    </rPh>
    <rPh sb="11" eb="13">
      <t>ジンコウ</t>
    </rPh>
    <rPh sb="13" eb="14">
      <t>ヒ</t>
    </rPh>
    <phoneticPr fontId="1"/>
  </si>
  <si>
    <t>非感染者数の初期値（人口比）</t>
    <rPh sb="0" eb="1">
      <t>ヒ</t>
    </rPh>
    <rPh sb="1" eb="4">
      <t>カンセンシャ</t>
    </rPh>
    <rPh sb="4" eb="5">
      <t>スウ</t>
    </rPh>
    <rPh sb="6" eb="9">
      <t>ショキチ</t>
    </rPh>
    <rPh sb="10" eb="12">
      <t>ジンコウ</t>
    </rPh>
    <rPh sb="12" eb="13">
      <t>ヒ</t>
    </rPh>
    <phoneticPr fontId="1"/>
  </si>
  <si>
    <t>感染者数の初期値（人口比）</t>
    <rPh sb="0" eb="3">
      <t>カンセンシャ</t>
    </rPh>
    <rPh sb="3" eb="4">
      <t>スウ</t>
    </rPh>
    <rPh sb="5" eb="8">
      <t>ショキチ</t>
    </rPh>
    <rPh sb="9" eb="11">
      <t>ジンコウ</t>
    </rPh>
    <rPh sb="11" eb="12">
      <t>ヒ</t>
    </rPh>
    <phoneticPr fontId="1"/>
  </si>
  <si>
    <t>設定</t>
    <rPh sb="0" eb="2">
      <t>セッテイ</t>
    </rPh>
    <phoneticPr fontId="1"/>
  </si>
  <si>
    <t>出所</t>
    <rPh sb="0" eb="2">
      <t>シュッショ</t>
    </rPh>
    <phoneticPr fontId="1"/>
  </si>
  <si>
    <t>記号</t>
    <rPh sb="0" eb="2">
      <t>キゴウ</t>
    </rPh>
    <phoneticPr fontId="1"/>
  </si>
  <si>
    <t>説明</t>
    <rPh sb="0" eb="2">
      <t>セツメイ</t>
    </rPh>
    <phoneticPr fontId="1"/>
  </si>
  <si>
    <t>数値</t>
    <rPh sb="0" eb="2">
      <t>スウチ</t>
    </rPh>
    <phoneticPr fontId="1"/>
  </si>
  <si>
    <t>『人口推計』（2020年1月1日概算値）</t>
    <rPh sb="1" eb="3">
      <t>ジンコウ</t>
    </rPh>
    <rPh sb="3" eb="5">
      <t>スイケイ</t>
    </rPh>
    <rPh sb="11" eb="12">
      <t>ネン</t>
    </rPh>
    <rPh sb="13" eb="14">
      <t>ガツ</t>
    </rPh>
    <rPh sb="15" eb="16">
      <t>ニチ</t>
    </rPh>
    <rPh sb="16" eb="18">
      <t>ガイサン</t>
    </rPh>
    <phoneticPr fontId="1"/>
  </si>
  <si>
    <t>シナリオで設定（1.1、1.5、2.0、2.5、3.0、3.5）</t>
    <rPh sb="5" eb="7">
      <t>セッテイ</t>
    </rPh>
    <phoneticPr fontId="1"/>
  </si>
  <si>
    <r>
      <t>LN(S</t>
    </r>
    <r>
      <rPr>
        <vertAlign val="subscript"/>
        <sz val="11"/>
        <color theme="1"/>
        <rFont val="游ゴシック"/>
        <family val="3"/>
        <charset val="128"/>
        <scheme val="minor"/>
      </rPr>
      <t>∞</t>
    </r>
    <r>
      <rPr>
        <sz val="11"/>
        <color theme="1"/>
        <rFont val="游ゴシック"/>
        <family val="2"/>
        <charset val="128"/>
        <scheme val="minor"/>
      </rPr>
      <t>)</t>
    </r>
    <phoneticPr fontId="1"/>
  </si>
  <si>
    <r>
      <t>LN(S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r>
      <rPr>
        <sz val="11"/>
        <color theme="1"/>
        <rFont val="游ゴシック"/>
        <family val="2"/>
        <charset val="128"/>
        <scheme val="minor"/>
      </rPr>
      <t>)</t>
    </r>
    <phoneticPr fontId="1"/>
  </si>
  <si>
    <r>
      <t>LN(S</t>
    </r>
    <r>
      <rPr>
        <vertAlign val="subscript"/>
        <sz val="11"/>
        <color theme="1"/>
        <rFont val="游ゴシック"/>
        <family val="3"/>
        <charset val="128"/>
        <scheme val="minor"/>
      </rPr>
      <t>∞</t>
    </r>
    <r>
      <rPr>
        <sz val="11"/>
        <color theme="1"/>
        <rFont val="游ゴシック"/>
        <family val="2"/>
        <charset val="128"/>
        <scheme val="minor"/>
      </rPr>
      <t>)-LN(S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r>
      <rPr>
        <sz val="11"/>
        <color theme="1"/>
        <rFont val="游ゴシック"/>
        <family val="2"/>
        <charset val="128"/>
        <scheme val="minor"/>
      </rPr>
      <t>)</t>
    </r>
    <phoneticPr fontId="1"/>
  </si>
  <si>
    <r>
      <t>R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r>
      <rPr>
        <sz val="11"/>
        <color theme="1"/>
        <rFont val="游ゴシック"/>
        <family val="2"/>
        <charset val="128"/>
        <scheme val="minor"/>
      </rPr>
      <t>*(1-S</t>
    </r>
    <r>
      <rPr>
        <vertAlign val="subscript"/>
        <sz val="11"/>
        <color theme="1"/>
        <rFont val="游ゴシック"/>
        <family val="3"/>
        <charset val="128"/>
        <scheme val="minor"/>
      </rPr>
      <t>∞</t>
    </r>
    <r>
      <rPr>
        <sz val="11"/>
        <color theme="1"/>
        <rFont val="游ゴシック"/>
        <family val="2"/>
        <charset val="128"/>
        <scheme val="minor"/>
      </rPr>
      <t>)</t>
    </r>
    <phoneticPr fontId="1"/>
  </si>
  <si>
    <t>R0=1.1</t>
  </si>
  <si>
    <t>R0=1.5</t>
  </si>
  <si>
    <t>R0=2.0</t>
  </si>
  <si>
    <t>R0=2.5</t>
  </si>
  <si>
    <t>R0=3.0</t>
  </si>
  <si>
    <t>R0=3.5</t>
  </si>
  <si>
    <t>(すべて)</t>
  </si>
  <si>
    <t>S∞ 作成</t>
  </si>
  <si>
    <t>列ラベル</t>
  </si>
  <si>
    <t>結果出力セル</t>
  </si>
  <si>
    <r>
      <t>Pop(1-S</t>
    </r>
    <r>
      <rPr>
        <vertAlign val="subscript"/>
        <sz val="11"/>
        <color theme="1"/>
        <rFont val="游ゴシック"/>
        <family val="3"/>
        <charset val="128"/>
        <scheme val="minor"/>
      </rPr>
      <t>∞</t>
    </r>
    <r>
      <rPr>
        <sz val="11"/>
        <color theme="1"/>
        <rFont val="游ゴシック"/>
        <family val="2"/>
        <charset val="128"/>
        <scheme val="minor"/>
      </rPr>
      <t>)</t>
    </r>
  </si>
  <si>
    <t>累積感染者数の収束値（万人）</t>
    <rPh sb="0" eb="2">
      <t>ルイセキ</t>
    </rPh>
    <rPh sb="2" eb="5">
      <t>カンセンシャ</t>
    </rPh>
    <rPh sb="5" eb="6">
      <t>スウ</t>
    </rPh>
    <rPh sb="7" eb="9">
      <t>シュウソク</t>
    </rPh>
    <rPh sb="9" eb="10">
      <t>チ</t>
    </rPh>
    <rPh sb="11" eb="12">
      <t>マン</t>
    </rPh>
    <rPh sb="12" eb="13">
      <t>ニン</t>
    </rPh>
    <phoneticPr fontId="1"/>
  </si>
  <si>
    <t>人口（人）</t>
    <rPh sb="0" eb="2">
      <t>ジンコウ</t>
    </rPh>
    <rPh sb="3" eb="4">
      <t>ニン</t>
    </rPh>
    <phoneticPr fontId="1"/>
  </si>
  <si>
    <t>致死率</t>
    <rPh sb="0" eb="2">
      <t>チシ</t>
    </rPh>
    <rPh sb="2" eb="3">
      <t>リツ</t>
    </rPh>
    <phoneticPr fontId="1"/>
  </si>
  <si>
    <t>累積感染者数</t>
  </si>
  <si>
    <t>_人口比</t>
  </si>
  <si>
    <t>死亡者数</t>
    <rPh sb="0" eb="2">
      <t>シボウ</t>
    </rPh>
    <rPh sb="2" eb="3">
      <t>シャ</t>
    </rPh>
    <rPh sb="3" eb="4">
      <t>スウ</t>
    </rPh>
    <phoneticPr fontId="1"/>
  </si>
  <si>
    <t>ソルバーの目標値</t>
    <rPh sb="5" eb="7">
      <t>モクヒョウ</t>
    </rPh>
    <rPh sb="7" eb="8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</si>
</sst>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E+00"/>
    <numFmt numFmtId="177" formatCode="#,##0_ "/>
    <numFmt numFmtId="178" formatCode="0.0%"/>
    <numFmt numFmtId="179" formatCode="\(0%\)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bscript"/>
      <sz val="11"/>
      <color theme="1"/>
      <name val="Yu Gothic"/>
      <family val="3"/>
      <charset val="128"/>
    </font>
    <font>
      <vertAlign val="subscript"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177" fontId="0" fillId="3" borderId="0" xfId="0" applyNumberFormat="1" applyFill="1">
      <alignment vertical="center"/>
    </xf>
    <xf numFmtId="178" fontId="0" fillId="3" borderId="0" xfId="0" applyNumberFormat="1" applyFill="1">
      <alignment vertical="center"/>
    </xf>
    <xf numFmtId="176" fontId="0" fillId="2" borderId="0" xfId="0" applyNumberFormat="1" applyFill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79" fontId="0" fillId="0" borderId="0" xfId="0" applyNumberFormat="1">
      <alignment vertical="center"/>
    </xf>
    <xf numFmtId="177" fontId="4" fillId="0" borderId="0" xfId="0" applyNumberFormat="1" applyFont="1">
      <alignment vertical="center"/>
    </xf>
    <xf numFmtId="10" fontId="4" fillId="0" borderId="0" xfId="0" applyNumberFormat="1" applyFont="1">
      <alignment vertical="center"/>
    </xf>
  </cellXfs>
  <cellStyles count="1">
    <cellStyle name="標準" xfId="0" builtinId="0"/>
  </cellStyles>
  <dxfs count="3">
    <dxf>
      <numFmt numFmtId="179" formatCode="\(0%\)"/>
    </dxf>
    <dxf>
      <numFmt numFmtId="177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</a:t>
            </a:r>
            <a:r>
              <a:rPr lang="ja-JP" altLang="en-US"/>
              <a:t>つの線が交わる</a:t>
            </a:r>
            <a:r>
              <a:rPr lang="en-US" altLang="ja-JP"/>
              <a:t>S</a:t>
            </a:r>
            <a:r>
              <a:rPr lang="ja-JP" altLang="en-US"/>
              <a:t>（横軸の値）が解です。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GraphData!$C$1</c:f>
              <c:strCache>
                <c:ptCount val="1"/>
                <c:pt idx="0">
                  <c:v>LN(S)-LN(S0)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GraphData!$B$2:$B$106</c:f>
              <c:numCache>
                <c:formatCode>General</c:formatCode>
                <c:ptCount val="105"/>
                <c:pt idx="0">
                  <c:v>1.05</c:v>
                </c:pt>
                <c:pt idx="1">
                  <c:v>1.04</c:v>
                </c:pt>
                <c:pt idx="2">
                  <c:v>1.03</c:v>
                </c:pt>
                <c:pt idx="3">
                  <c:v>1.02</c:v>
                </c:pt>
                <c:pt idx="4">
                  <c:v>1.01</c:v>
                </c:pt>
                <c:pt idx="5">
                  <c:v>1</c:v>
                </c:pt>
                <c:pt idx="6">
                  <c:v>0.99</c:v>
                </c:pt>
                <c:pt idx="7">
                  <c:v>0.98</c:v>
                </c:pt>
                <c:pt idx="8">
                  <c:v>0.97</c:v>
                </c:pt>
                <c:pt idx="9">
                  <c:v>0.96</c:v>
                </c:pt>
                <c:pt idx="10">
                  <c:v>0.95</c:v>
                </c:pt>
                <c:pt idx="11">
                  <c:v>0.94</c:v>
                </c:pt>
                <c:pt idx="12">
                  <c:v>0.92999999999999994</c:v>
                </c:pt>
                <c:pt idx="13">
                  <c:v>0.92</c:v>
                </c:pt>
                <c:pt idx="14">
                  <c:v>0.91</c:v>
                </c:pt>
                <c:pt idx="15">
                  <c:v>0.9</c:v>
                </c:pt>
                <c:pt idx="16">
                  <c:v>0.89</c:v>
                </c:pt>
                <c:pt idx="17">
                  <c:v>0.88</c:v>
                </c:pt>
                <c:pt idx="18">
                  <c:v>0.87</c:v>
                </c:pt>
                <c:pt idx="19">
                  <c:v>0.86</c:v>
                </c:pt>
                <c:pt idx="20">
                  <c:v>0.85</c:v>
                </c:pt>
                <c:pt idx="21">
                  <c:v>0.84</c:v>
                </c:pt>
                <c:pt idx="22">
                  <c:v>0.83</c:v>
                </c:pt>
                <c:pt idx="23">
                  <c:v>0.82000000000000006</c:v>
                </c:pt>
                <c:pt idx="24">
                  <c:v>0.81</c:v>
                </c:pt>
                <c:pt idx="25">
                  <c:v>0.8</c:v>
                </c:pt>
                <c:pt idx="26">
                  <c:v>0.79</c:v>
                </c:pt>
                <c:pt idx="27">
                  <c:v>0.78</c:v>
                </c:pt>
                <c:pt idx="28">
                  <c:v>0.77</c:v>
                </c:pt>
                <c:pt idx="29">
                  <c:v>0.76</c:v>
                </c:pt>
                <c:pt idx="30">
                  <c:v>0.75</c:v>
                </c:pt>
                <c:pt idx="31">
                  <c:v>0.74</c:v>
                </c:pt>
                <c:pt idx="32">
                  <c:v>0.73</c:v>
                </c:pt>
                <c:pt idx="33">
                  <c:v>0.72</c:v>
                </c:pt>
                <c:pt idx="34">
                  <c:v>0.71</c:v>
                </c:pt>
                <c:pt idx="35">
                  <c:v>0.7</c:v>
                </c:pt>
                <c:pt idx="36">
                  <c:v>0.69</c:v>
                </c:pt>
                <c:pt idx="37">
                  <c:v>0.67999999999999994</c:v>
                </c:pt>
                <c:pt idx="38">
                  <c:v>0.66999999999999993</c:v>
                </c:pt>
                <c:pt idx="39">
                  <c:v>0.65999999999999992</c:v>
                </c:pt>
                <c:pt idx="40">
                  <c:v>0.65</c:v>
                </c:pt>
                <c:pt idx="41">
                  <c:v>0.64</c:v>
                </c:pt>
                <c:pt idx="42">
                  <c:v>0.63</c:v>
                </c:pt>
                <c:pt idx="43">
                  <c:v>0.62</c:v>
                </c:pt>
                <c:pt idx="44">
                  <c:v>0.61</c:v>
                </c:pt>
                <c:pt idx="45">
                  <c:v>0.6</c:v>
                </c:pt>
                <c:pt idx="46">
                  <c:v>0.59000000000000008</c:v>
                </c:pt>
                <c:pt idx="47">
                  <c:v>0.58000000000000007</c:v>
                </c:pt>
                <c:pt idx="48">
                  <c:v>0.57000000000000006</c:v>
                </c:pt>
                <c:pt idx="49">
                  <c:v>0.56000000000000005</c:v>
                </c:pt>
                <c:pt idx="50">
                  <c:v>0.55000000000000004</c:v>
                </c:pt>
                <c:pt idx="51">
                  <c:v>0.54</c:v>
                </c:pt>
                <c:pt idx="52">
                  <c:v>0.53</c:v>
                </c:pt>
                <c:pt idx="53">
                  <c:v>0.52</c:v>
                </c:pt>
                <c:pt idx="54">
                  <c:v>0.51</c:v>
                </c:pt>
                <c:pt idx="55">
                  <c:v>0.5</c:v>
                </c:pt>
                <c:pt idx="56">
                  <c:v>0.49</c:v>
                </c:pt>
                <c:pt idx="57">
                  <c:v>0.48</c:v>
                </c:pt>
                <c:pt idx="58">
                  <c:v>0.47</c:v>
                </c:pt>
                <c:pt idx="59">
                  <c:v>0.45999999999999996</c:v>
                </c:pt>
                <c:pt idx="60">
                  <c:v>0.44999999999999996</c:v>
                </c:pt>
                <c:pt idx="61">
                  <c:v>0.43999999999999995</c:v>
                </c:pt>
                <c:pt idx="62">
                  <c:v>0.43000000000000005</c:v>
                </c:pt>
                <c:pt idx="63">
                  <c:v>0.42000000000000004</c:v>
                </c:pt>
                <c:pt idx="64">
                  <c:v>0.41000000000000003</c:v>
                </c:pt>
                <c:pt idx="65">
                  <c:v>0.4</c:v>
                </c:pt>
                <c:pt idx="66">
                  <c:v>0.39</c:v>
                </c:pt>
                <c:pt idx="67">
                  <c:v>0.38</c:v>
                </c:pt>
                <c:pt idx="68">
                  <c:v>0.37</c:v>
                </c:pt>
                <c:pt idx="69">
                  <c:v>0.36</c:v>
                </c:pt>
                <c:pt idx="70">
                  <c:v>0.35</c:v>
                </c:pt>
                <c:pt idx="71">
                  <c:v>0.33999999999999997</c:v>
                </c:pt>
                <c:pt idx="72">
                  <c:v>0.32999999999999996</c:v>
                </c:pt>
                <c:pt idx="73">
                  <c:v>0.31999999999999995</c:v>
                </c:pt>
                <c:pt idx="74">
                  <c:v>0.31000000000000005</c:v>
                </c:pt>
                <c:pt idx="75">
                  <c:v>0.30000000000000004</c:v>
                </c:pt>
                <c:pt idx="76">
                  <c:v>0.29000000000000004</c:v>
                </c:pt>
                <c:pt idx="77">
                  <c:v>0.28000000000000003</c:v>
                </c:pt>
                <c:pt idx="78">
                  <c:v>0.27</c:v>
                </c:pt>
                <c:pt idx="79">
                  <c:v>0.26</c:v>
                </c:pt>
                <c:pt idx="80">
                  <c:v>0.25</c:v>
                </c:pt>
                <c:pt idx="81">
                  <c:v>0.24</c:v>
                </c:pt>
                <c:pt idx="82">
                  <c:v>0.22999999999999998</c:v>
                </c:pt>
                <c:pt idx="83">
                  <c:v>0.21999999999999997</c:v>
                </c:pt>
                <c:pt idx="84">
                  <c:v>0.20999999999999996</c:v>
                </c:pt>
                <c:pt idx="85">
                  <c:v>0.19999999999999996</c:v>
                </c:pt>
                <c:pt idx="86">
                  <c:v>0.18999999999999995</c:v>
                </c:pt>
                <c:pt idx="87">
                  <c:v>0.18000000000000005</c:v>
                </c:pt>
                <c:pt idx="88">
                  <c:v>0.17000000000000004</c:v>
                </c:pt>
                <c:pt idx="89">
                  <c:v>0.16000000000000003</c:v>
                </c:pt>
                <c:pt idx="90">
                  <c:v>0.15000000000000002</c:v>
                </c:pt>
                <c:pt idx="91">
                  <c:v>0.14000000000000001</c:v>
                </c:pt>
                <c:pt idx="92">
                  <c:v>0.13</c:v>
                </c:pt>
                <c:pt idx="93">
                  <c:v>0.12</c:v>
                </c:pt>
                <c:pt idx="94">
                  <c:v>0.10999999999999999</c:v>
                </c:pt>
                <c:pt idx="95">
                  <c:v>9.9999999999999978E-2</c:v>
                </c:pt>
                <c:pt idx="96">
                  <c:v>8.9999999999999969E-2</c:v>
                </c:pt>
                <c:pt idx="97">
                  <c:v>7.999999999999996E-2</c:v>
                </c:pt>
                <c:pt idx="98">
                  <c:v>6.9999999999999951E-2</c:v>
                </c:pt>
                <c:pt idx="99">
                  <c:v>6.0000000000000053E-2</c:v>
                </c:pt>
                <c:pt idx="100">
                  <c:v>5.0000000000000044E-2</c:v>
                </c:pt>
                <c:pt idx="101">
                  <c:v>4.0000000000000036E-2</c:v>
                </c:pt>
                <c:pt idx="102">
                  <c:v>3.0000000000000027E-2</c:v>
                </c:pt>
                <c:pt idx="103">
                  <c:v>2.0000000000000018E-2</c:v>
                </c:pt>
                <c:pt idx="104">
                  <c:v>1.0000000000000009E-2</c:v>
                </c:pt>
              </c:numCache>
            </c:numRef>
          </c:cat>
          <c:val>
            <c:numRef>
              <c:f>GraphData!$C$2:$C$106</c:f>
              <c:numCache>
                <c:formatCode>General</c:formatCode>
                <c:ptCount val="105"/>
                <c:pt idx="0">
                  <c:v>4.8790164169432049E-2</c:v>
                </c:pt>
                <c:pt idx="1">
                  <c:v>3.9220713153281329E-2</c:v>
                </c:pt>
                <c:pt idx="2">
                  <c:v>2.9558802241544429E-2</c:v>
                </c:pt>
                <c:pt idx="3">
                  <c:v>1.980262729617973E-2</c:v>
                </c:pt>
                <c:pt idx="4">
                  <c:v>9.950330853168092E-3</c:v>
                </c:pt>
                <c:pt idx="5">
                  <c:v>0</c:v>
                </c:pt>
                <c:pt idx="6">
                  <c:v>-1.0050335853501451E-2</c:v>
                </c:pt>
                <c:pt idx="7">
                  <c:v>-2.0202707317519466E-2</c:v>
                </c:pt>
                <c:pt idx="8">
                  <c:v>-3.0459207484708574E-2</c:v>
                </c:pt>
                <c:pt idx="9">
                  <c:v>-4.0821994520255166E-2</c:v>
                </c:pt>
                <c:pt idx="10">
                  <c:v>-5.1293294387550578E-2</c:v>
                </c:pt>
                <c:pt idx="11">
                  <c:v>-6.1875403718087529E-2</c:v>
                </c:pt>
                <c:pt idx="12">
                  <c:v>-7.2570692834835498E-2</c:v>
                </c:pt>
                <c:pt idx="13">
                  <c:v>-8.3381608939051013E-2</c:v>
                </c:pt>
                <c:pt idx="14">
                  <c:v>-9.431067947124129E-2</c:v>
                </c:pt>
                <c:pt idx="15">
                  <c:v>-0.10536051565782628</c:v>
                </c:pt>
                <c:pt idx="16">
                  <c:v>-0.11653381625595151</c:v>
                </c:pt>
                <c:pt idx="17">
                  <c:v>-0.12783337150988489</c:v>
                </c:pt>
                <c:pt idx="18">
                  <c:v>-0.13926206733350766</c:v>
                </c:pt>
                <c:pt idx="19">
                  <c:v>-0.15082288973458366</c:v>
                </c:pt>
                <c:pt idx="20">
                  <c:v>-0.16251892949777494</c:v>
                </c:pt>
                <c:pt idx="21">
                  <c:v>-0.1743533871447778</c:v>
                </c:pt>
                <c:pt idx="22">
                  <c:v>-0.18632957819149348</c:v>
                </c:pt>
                <c:pt idx="23">
                  <c:v>-0.19845093872383818</c:v>
                </c:pt>
                <c:pt idx="24">
                  <c:v>-0.21072103131565253</c:v>
                </c:pt>
                <c:pt idx="25">
                  <c:v>-0.22314355131420971</c:v>
                </c:pt>
                <c:pt idx="26">
                  <c:v>-0.23572233352106983</c:v>
                </c:pt>
                <c:pt idx="27">
                  <c:v>-0.24846135929849961</c:v>
                </c:pt>
                <c:pt idx="28">
                  <c:v>-0.26136476413440751</c:v>
                </c:pt>
                <c:pt idx="29">
                  <c:v>-0.2744368457017603</c:v>
                </c:pt>
                <c:pt idx="30">
                  <c:v>-0.2876820724517809</c:v>
                </c:pt>
                <c:pt idx="31">
                  <c:v>-0.30110509278392161</c:v>
                </c:pt>
                <c:pt idx="32">
                  <c:v>-0.31471074483970024</c:v>
                </c:pt>
                <c:pt idx="33">
                  <c:v>-0.3285040669720361</c:v>
                </c:pt>
                <c:pt idx="34">
                  <c:v>-0.34249030894677601</c:v>
                </c:pt>
                <c:pt idx="35">
                  <c:v>-0.35667494393873245</c:v>
                </c:pt>
                <c:pt idx="36">
                  <c:v>-0.37106368139083207</c:v>
                </c:pt>
                <c:pt idx="37">
                  <c:v>-0.38566248081198479</c:v>
                </c:pt>
                <c:pt idx="38">
                  <c:v>-0.40047756659712541</c:v>
                </c:pt>
                <c:pt idx="39">
                  <c:v>-0.41551544396166595</c:v>
                </c:pt>
                <c:pt idx="40">
                  <c:v>-0.43078291609245423</c:v>
                </c:pt>
                <c:pt idx="41">
                  <c:v>-0.44628710262841947</c:v>
                </c:pt>
                <c:pt idx="42">
                  <c:v>-0.46203545959655867</c:v>
                </c:pt>
                <c:pt idx="43">
                  <c:v>-0.4780358009429998</c:v>
                </c:pt>
                <c:pt idx="44">
                  <c:v>-0.49429632181478012</c:v>
                </c:pt>
                <c:pt idx="45">
                  <c:v>-0.51082562376599072</c:v>
                </c:pt>
                <c:pt idx="46">
                  <c:v>-0.52763274208237176</c:v>
                </c:pt>
                <c:pt idx="47">
                  <c:v>-0.54472717544167193</c:v>
                </c:pt>
                <c:pt idx="48">
                  <c:v>-0.56211891815354109</c:v>
                </c:pt>
                <c:pt idx="49">
                  <c:v>-0.57981849525294205</c:v>
                </c:pt>
                <c:pt idx="50">
                  <c:v>-0.59783700075562041</c:v>
                </c:pt>
                <c:pt idx="51">
                  <c:v>-0.61618613942381695</c:v>
                </c:pt>
                <c:pt idx="52">
                  <c:v>-0.6348782724359695</c:v>
                </c:pt>
                <c:pt idx="53">
                  <c:v>-0.65392646740666394</c:v>
                </c:pt>
                <c:pt idx="54">
                  <c:v>-0.67334455326376563</c:v>
                </c:pt>
                <c:pt idx="55">
                  <c:v>-0.69314718055994529</c:v>
                </c:pt>
                <c:pt idx="56">
                  <c:v>-0.71334988787746478</c:v>
                </c:pt>
                <c:pt idx="57">
                  <c:v>-0.73396917508020043</c:v>
                </c:pt>
                <c:pt idx="58">
                  <c:v>-0.75502258427803282</c:v>
                </c:pt>
                <c:pt idx="59">
                  <c:v>-0.7765287894989964</c:v>
                </c:pt>
                <c:pt idx="60">
                  <c:v>-0.79850769621777173</c:v>
                </c:pt>
                <c:pt idx="61">
                  <c:v>-0.82098055206983034</c:v>
                </c:pt>
                <c:pt idx="62">
                  <c:v>-0.84397007029452886</c:v>
                </c:pt>
                <c:pt idx="63">
                  <c:v>-0.86750056770472295</c:v>
                </c:pt>
                <c:pt idx="64">
                  <c:v>-0.89159811928378352</c:v>
                </c:pt>
                <c:pt idx="65">
                  <c:v>-0.916290731874155</c:v>
                </c:pt>
                <c:pt idx="66">
                  <c:v>-0.94160853985844495</c:v>
                </c:pt>
                <c:pt idx="67">
                  <c:v>-0.96758402626170559</c:v>
                </c:pt>
                <c:pt idx="68">
                  <c:v>-0.9942522733438669</c:v>
                </c:pt>
                <c:pt idx="69">
                  <c:v>-1.0216512475319814</c:v>
                </c:pt>
                <c:pt idx="70">
                  <c:v>-1.0498221244986778</c:v>
                </c:pt>
                <c:pt idx="71">
                  <c:v>-1.07880966137193</c:v>
                </c:pt>
                <c:pt idx="72">
                  <c:v>-1.1086626245216114</c:v>
                </c:pt>
                <c:pt idx="73">
                  <c:v>-1.139434283188365</c:v>
                </c:pt>
                <c:pt idx="74">
                  <c:v>-1.1711829815029449</c:v>
                </c:pt>
                <c:pt idx="75">
                  <c:v>-1.2039728043259359</c:v>
                </c:pt>
                <c:pt idx="76">
                  <c:v>-1.2378743560016172</c:v>
                </c:pt>
                <c:pt idx="77">
                  <c:v>-1.2729656758128873</c:v>
                </c:pt>
                <c:pt idx="78">
                  <c:v>-1.3093333199837622</c:v>
                </c:pt>
                <c:pt idx="79">
                  <c:v>-1.3470736479666092</c:v>
                </c:pt>
                <c:pt idx="80">
                  <c:v>-1.3862943611198906</c:v>
                </c:pt>
                <c:pt idx="81">
                  <c:v>-1.4271163556401458</c:v>
                </c:pt>
                <c:pt idx="82">
                  <c:v>-1.4696759700589417</c:v>
                </c:pt>
                <c:pt idx="83">
                  <c:v>-1.5141277326297757</c:v>
                </c:pt>
                <c:pt idx="84">
                  <c:v>-1.5606477482646686</c:v>
                </c:pt>
                <c:pt idx="85">
                  <c:v>-1.6094379124341005</c:v>
                </c:pt>
                <c:pt idx="86">
                  <c:v>-1.6607312068216511</c:v>
                </c:pt>
                <c:pt idx="87">
                  <c:v>-1.7147984280919264</c:v>
                </c:pt>
                <c:pt idx="88">
                  <c:v>-1.771956841931875</c:v>
                </c:pt>
                <c:pt idx="89">
                  <c:v>-1.83258146374831</c:v>
                </c:pt>
                <c:pt idx="90">
                  <c:v>-1.8971199848858811</c:v>
                </c:pt>
                <c:pt idx="91">
                  <c:v>-1.9661128563728327</c:v>
                </c:pt>
                <c:pt idx="92">
                  <c:v>-2.0402208285265546</c:v>
                </c:pt>
                <c:pt idx="93">
                  <c:v>-2.120263536200091</c:v>
                </c:pt>
                <c:pt idx="94">
                  <c:v>-2.2072749131897211</c:v>
                </c:pt>
                <c:pt idx="95">
                  <c:v>-2.3025850929940459</c:v>
                </c:pt>
                <c:pt idx="96">
                  <c:v>-2.4079456086518722</c:v>
                </c:pt>
                <c:pt idx="97">
                  <c:v>-2.5257286443082561</c:v>
                </c:pt>
                <c:pt idx="98">
                  <c:v>-2.6592600369327788</c:v>
                </c:pt>
                <c:pt idx="99">
                  <c:v>-2.8134107167600355</c:v>
                </c:pt>
                <c:pt idx="100">
                  <c:v>-2.99573227355399</c:v>
                </c:pt>
                <c:pt idx="101">
                  <c:v>-3.2188758248681997</c:v>
                </c:pt>
                <c:pt idx="102">
                  <c:v>-3.5065578973199809</c:v>
                </c:pt>
                <c:pt idx="103">
                  <c:v>-3.9120230054281451</c:v>
                </c:pt>
                <c:pt idx="104">
                  <c:v>-4.6051701859880909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D2-45FB-9DF2-2748BDB84704}"/>
            </c:ext>
          </c:extLst>
        </c:ser>
        <c:ser>
          <c:idx val="1"/>
          <c:order val="1"/>
          <c:tx>
            <c:strRef>
              <c:f>GraphData!$D$1</c:f>
              <c:strCache>
                <c:ptCount val="1"/>
                <c:pt idx="0">
                  <c:v>R0(S-1)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GraphData!$B$2:$B$106</c:f>
              <c:numCache>
                <c:formatCode>General</c:formatCode>
                <c:ptCount val="105"/>
                <c:pt idx="0">
                  <c:v>1.05</c:v>
                </c:pt>
                <c:pt idx="1">
                  <c:v>1.04</c:v>
                </c:pt>
                <c:pt idx="2">
                  <c:v>1.03</c:v>
                </c:pt>
                <c:pt idx="3">
                  <c:v>1.02</c:v>
                </c:pt>
                <c:pt idx="4">
                  <c:v>1.01</c:v>
                </c:pt>
                <c:pt idx="5">
                  <c:v>1</c:v>
                </c:pt>
                <c:pt idx="6">
                  <c:v>0.99</c:v>
                </c:pt>
                <c:pt idx="7">
                  <c:v>0.98</c:v>
                </c:pt>
                <c:pt idx="8">
                  <c:v>0.97</c:v>
                </c:pt>
                <c:pt idx="9">
                  <c:v>0.96</c:v>
                </c:pt>
                <c:pt idx="10">
                  <c:v>0.95</c:v>
                </c:pt>
                <c:pt idx="11">
                  <c:v>0.94</c:v>
                </c:pt>
                <c:pt idx="12">
                  <c:v>0.92999999999999994</c:v>
                </c:pt>
                <c:pt idx="13">
                  <c:v>0.92</c:v>
                </c:pt>
                <c:pt idx="14">
                  <c:v>0.91</c:v>
                </c:pt>
                <c:pt idx="15">
                  <c:v>0.9</c:v>
                </c:pt>
                <c:pt idx="16">
                  <c:v>0.89</c:v>
                </c:pt>
                <c:pt idx="17">
                  <c:v>0.88</c:v>
                </c:pt>
                <c:pt idx="18">
                  <c:v>0.87</c:v>
                </c:pt>
                <c:pt idx="19">
                  <c:v>0.86</c:v>
                </c:pt>
                <c:pt idx="20">
                  <c:v>0.85</c:v>
                </c:pt>
                <c:pt idx="21">
                  <c:v>0.84</c:v>
                </c:pt>
                <c:pt idx="22">
                  <c:v>0.83</c:v>
                </c:pt>
                <c:pt idx="23">
                  <c:v>0.82000000000000006</c:v>
                </c:pt>
                <c:pt idx="24">
                  <c:v>0.81</c:v>
                </c:pt>
                <c:pt idx="25">
                  <c:v>0.8</c:v>
                </c:pt>
                <c:pt idx="26">
                  <c:v>0.79</c:v>
                </c:pt>
                <c:pt idx="27">
                  <c:v>0.78</c:v>
                </c:pt>
                <c:pt idx="28">
                  <c:v>0.77</c:v>
                </c:pt>
                <c:pt idx="29">
                  <c:v>0.76</c:v>
                </c:pt>
                <c:pt idx="30">
                  <c:v>0.75</c:v>
                </c:pt>
                <c:pt idx="31">
                  <c:v>0.74</c:v>
                </c:pt>
                <c:pt idx="32">
                  <c:v>0.73</c:v>
                </c:pt>
                <c:pt idx="33">
                  <c:v>0.72</c:v>
                </c:pt>
                <c:pt idx="34">
                  <c:v>0.71</c:v>
                </c:pt>
                <c:pt idx="35">
                  <c:v>0.7</c:v>
                </c:pt>
                <c:pt idx="36">
                  <c:v>0.69</c:v>
                </c:pt>
                <c:pt idx="37">
                  <c:v>0.67999999999999994</c:v>
                </c:pt>
                <c:pt idx="38">
                  <c:v>0.66999999999999993</c:v>
                </c:pt>
                <c:pt idx="39">
                  <c:v>0.65999999999999992</c:v>
                </c:pt>
                <c:pt idx="40">
                  <c:v>0.65</c:v>
                </c:pt>
                <c:pt idx="41">
                  <c:v>0.64</c:v>
                </c:pt>
                <c:pt idx="42">
                  <c:v>0.63</c:v>
                </c:pt>
                <c:pt idx="43">
                  <c:v>0.62</c:v>
                </c:pt>
                <c:pt idx="44">
                  <c:v>0.61</c:v>
                </c:pt>
                <c:pt idx="45">
                  <c:v>0.6</c:v>
                </c:pt>
                <c:pt idx="46">
                  <c:v>0.59000000000000008</c:v>
                </c:pt>
                <c:pt idx="47">
                  <c:v>0.58000000000000007</c:v>
                </c:pt>
                <c:pt idx="48">
                  <c:v>0.57000000000000006</c:v>
                </c:pt>
                <c:pt idx="49">
                  <c:v>0.56000000000000005</c:v>
                </c:pt>
                <c:pt idx="50">
                  <c:v>0.55000000000000004</c:v>
                </c:pt>
                <c:pt idx="51">
                  <c:v>0.54</c:v>
                </c:pt>
                <c:pt idx="52">
                  <c:v>0.53</c:v>
                </c:pt>
                <c:pt idx="53">
                  <c:v>0.52</c:v>
                </c:pt>
                <c:pt idx="54">
                  <c:v>0.51</c:v>
                </c:pt>
                <c:pt idx="55">
                  <c:v>0.5</c:v>
                </c:pt>
                <c:pt idx="56">
                  <c:v>0.49</c:v>
                </c:pt>
                <c:pt idx="57">
                  <c:v>0.48</c:v>
                </c:pt>
                <c:pt idx="58">
                  <c:v>0.47</c:v>
                </c:pt>
                <c:pt idx="59">
                  <c:v>0.45999999999999996</c:v>
                </c:pt>
                <c:pt idx="60">
                  <c:v>0.44999999999999996</c:v>
                </c:pt>
                <c:pt idx="61">
                  <c:v>0.43999999999999995</c:v>
                </c:pt>
                <c:pt idx="62">
                  <c:v>0.43000000000000005</c:v>
                </c:pt>
                <c:pt idx="63">
                  <c:v>0.42000000000000004</c:v>
                </c:pt>
                <c:pt idx="64">
                  <c:v>0.41000000000000003</c:v>
                </c:pt>
                <c:pt idx="65">
                  <c:v>0.4</c:v>
                </c:pt>
                <c:pt idx="66">
                  <c:v>0.39</c:v>
                </c:pt>
                <c:pt idx="67">
                  <c:v>0.38</c:v>
                </c:pt>
                <c:pt idx="68">
                  <c:v>0.37</c:v>
                </c:pt>
                <c:pt idx="69">
                  <c:v>0.36</c:v>
                </c:pt>
                <c:pt idx="70">
                  <c:v>0.35</c:v>
                </c:pt>
                <c:pt idx="71">
                  <c:v>0.33999999999999997</c:v>
                </c:pt>
                <c:pt idx="72">
                  <c:v>0.32999999999999996</c:v>
                </c:pt>
                <c:pt idx="73">
                  <c:v>0.31999999999999995</c:v>
                </c:pt>
                <c:pt idx="74">
                  <c:v>0.31000000000000005</c:v>
                </c:pt>
                <c:pt idx="75">
                  <c:v>0.30000000000000004</c:v>
                </c:pt>
                <c:pt idx="76">
                  <c:v>0.29000000000000004</c:v>
                </c:pt>
                <c:pt idx="77">
                  <c:v>0.28000000000000003</c:v>
                </c:pt>
                <c:pt idx="78">
                  <c:v>0.27</c:v>
                </c:pt>
                <c:pt idx="79">
                  <c:v>0.26</c:v>
                </c:pt>
                <c:pt idx="80">
                  <c:v>0.25</c:v>
                </c:pt>
                <c:pt idx="81">
                  <c:v>0.24</c:v>
                </c:pt>
                <c:pt idx="82">
                  <c:v>0.22999999999999998</c:v>
                </c:pt>
                <c:pt idx="83">
                  <c:v>0.21999999999999997</c:v>
                </c:pt>
                <c:pt idx="84">
                  <c:v>0.20999999999999996</c:v>
                </c:pt>
                <c:pt idx="85">
                  <c:v>0.19999999999999996</c:v>
                </c:pt>
                <c:pt idx="86">
                  <c:v>0.18999999999999995</c:v>
                </c:pt>
                <c:pt idx="87">
                  <c:v>0.18000000000000005</c:v>
                </c:pt>
                <c:pt idx="88">
                  <c:v>0.17000000000000004</c:v>
                </c:pt>
                <c:pt idx="89">
                  <c:v>0.16000000000000003</c:v>
                </c:pt>
                <c:pt idx="90">
                  <c:v>0.15000000000000002</c:v>
                </c:pt>
                <c:pt idx="91">
                  <c:v>0.14000000000000001</c:v>
                </c:pt>
                <c:pt idx="92">
                  <c:v>0.13</c:v>
                </c:pt>
                <c:pt idx="93">
                  <c:v>0.12</c:v>
                </c:pt>
                <c:pt idx="94">
                  <c:v>0.10999999999999999</c:v>
                </c:pt>
                <c:pt idx="95">
                  <c:v>9.9999999999999978E-2</c:v>
                </c:pt>
                <c:pt idx="96">
                  <c:v>8.9999999999999969E-2</c:v>
                </c:pt>
                <c:pt idx="97">
                  <c:v>7.999999999999996E-2</c:v>
                </c:pt>
                <c:pt idx="98">
                  <c:v>6.9999999999999951E-2</c:v>
                </c:pt>
                <c:pt idx="99">
                  <c:v>6.0000000000000053E-2</c:v>
                </c:pt>
                <c:pt idx="100">
                  <c:v>5.0000000000000044E-2</c:v>
                </c:pt>
                <c:pt idx="101">
                  <c:v>4.0000000000000036E-2</c:v>
                </c:pt>
                <c:pt idx="102">
                  <c:v>3.0000000000000027E-2</c:v>
                </c:pt>
                <c:pt idx="103">
                  <c:v>2.0000000000000018E-2</c:v>
                </c:pt>
                <c:pt idx="104">
                  <c:v>1.0000000000000009E-2</c:v>
                </c:pt>
              </c:numCache>
            </c:numRef>
          </c:cat>
          <c:val>
            <c:numRef>
              <c:f>GraphData!$D$2:$D$106</c:f>
              <c:numCache>
                <c:formatCode>General</c:formatCode>
                <c:ptCount val="105"/>
                <c:pt idx="0">
                  <c:v>0.125</c:v>
                </c:pt>
                <c:pt idx="1">
                  <c:v>0.1</c:v>
                </c:pt>
                <c:pt idx="2">
                  <c:v>7.4999999999999997E-2</c:v>
                </c:pt>
                <c:pt idx="3">
                  <c:v>0.05</c:v>
                </c:pt>
                <c:pt idx="4">
                  <c:v>2.5000000000000001E-2</c:v>
                </c:pt>
                <c:pt idx="5">
                  <c:v>0</c:v>
                </c:pt>
                <c:pt idx="6">
                  <c:v>-2.5000000000000001E-2</c:v>
                </c:pt>
                <c:pt idx="7">
                  <c:v>-0.05</c:v>
                </c:pt>
                <c:pt idx="8">
                  <c:v>-7.4999999999999997E-2</c:v>
                </c:pt>
                <c:pt idx="9">
                  <c:v>-0.1</c:v>
                </c:pt>
                <c:pt idx="10">
                  <c:v>-0.125</c:v>
                </c:pt>
                <c:pt idx="11">
                  <c:v>-0.15</c:v>
                </c:pt>
                <c:pt idx="12">
                  <c:v>-0.17500000000000002</c:v>
                </c:pt>
                <c:pt idx="13">
                  <c:v>-0.2</c:v>
                </c:pt>
                <c:pt idx="14">
                  <c:v>-0.22499999999999998</c:v>
                </c:pt>
                <c:pt idx="15">
                  <c:v>-0.25</c:v>
                </c:pt>
                <c:pt idx="16">
                  <c:v>-0.27500000000000002</c:v>
                </c:pt>
                <c:pt idx="17">
                  <c:v>-0.3</c:v>
                </c:pt>
                <c:pt idx="18">
                  <c:v>-0.32500000000000001</c:v>
                </c:pt>
                <c:pt idx="19">
                  <c:v>-0.35000000000000003</c:v>
                </c:pt>
                <c:pt idx="20">
                  <c:v>-0.375</c:v>
                </c:pt>
                <c:pt idx="21">
                  <c:v>-0.4</c:v>
                </c:pt>
                <c:pt idx="22">
                  <c:v>-0.42500000000000004</c:v>
                </c:pt>
                <c:pt idx="23">
                  <c:v>-0.44999999999999996</c:v>
                </c:pt>
                <c:pt idx="24">
                  <c:v>-0.47499999999999998</c:v>
                </c:pt>
                <c:pt idx="25">
                  <c:v>-0.5</c:v>
                </c:pt>
                <c:pt idx="26">
                  <c:v>-0.52500000000000002</c:v>
                </c:pt>
                <c:pt idx="27">
                  <c:v>-0.55000000000000004</c:v>
                </c:pt>
                <c:pt idx="28">
                  <c:v>-0.57500000000000007</c:v>
                </c:pt>
                <c:pt idx="29">
                  <c:v>-0.6</c:v>
                </c:pt>
                <c:pt idx="30">
                  <c:v>-0.625</c:v>
                </c:pt>
                <c:pt idx="31">
                  <c:v>-0.65</c:v>
                </c:pt>
                <c:pt idx="32">
                  <c:v>-0.67500000000000004</c:v>
                </c:pt>
                <c:pt idx="33">
                  <c:v>-0.70000000000000007</c:v>
                </c:pt>
                <c:pt idx="34">
                  <c:v>-0.72499999999999998</c:v>
                </c:pt>
                <c:pt idx="35">
                  <c:v>-0.75</c:v>
                </c:pt>
                <c:pt idx="36">
                  <c:v>-0.77500000000000002</c:v>
                </c:pt>
                <c:pt idx="37">
                  <c:v>-0.8</c:v>
                </c:pt>
                <c:pt idx="38">
                  <c:v>-0.82500000000000007</c:v>
                </c:pt>
                <c:pt idx="39">
                  <c:v>-0.85000000000000009</c:v>
                </c:pt>
                <c:pt idx="40">
                  <c:v>-0.875</c:v>
                </c:pt>
                <c:pt idx="41">
                  <c:v>-0.89999999999999991</c:v>
                </c:pt>
                <c:pt idx="42">
                  <c:v>-0.92500000000000004</c:v>
                </c:pt>
                <c:pt idx="43">
                  <c:v>-0.95</c:v>
                </c:pt>
                <c:pt idx="44">
                  <c:v>-0.97500000000000009</c:v>
                </c:pt>
                <c:pt idx="45">
                  <c:v>-1</c:v>
                </c:pt>
                <c:pt idx="46">
                  <c:v>-1.0249999999999999</c:v>
                </c:pt>
                <c:pt idx="47">
                  <c:v>-1.05</c:v>
                </c:pt>
                <c:pt idx="48">
                  <c:v>-1.075</c:v>
                </c:pt>
                <c:pt idx="49">
                  <c:v>-1.1000000000000001</c:v>
                </c:pt>
                <c:pt idx="50">
                  <c:v>-1.125</c:v>
                </c:pt>
                <c:pt idx="51">
                  <c:v>-1.1500000000000001</c:v>
                </c:pt>
                <c:pt idx="52">
                  <c:v>-1.1749999999999998</c:v>
                </c:pt>
                <c:pt idx="53">
                  <c:v>-1.2</c:v>
                </c:pt>
                <c:pt idx="54">
                  <c:v>-1.2250000000000001</c:v>
                </c:pt>
                <c:pt idx="55">
                  <c:v>-1.25</c:v>
                </c:pt>
                <c:pt idx="56">
                  <c:v>-1.2749999999999999</c:v>
                </c:pt>
                <c:pt idx="57">
                  <c:v>-1.3</c:v>
                </c:pt>
                <c:pt idx="58">
                  <c:v>-1.3250000000000002</c:v>
                </c:pt>
                <c:pt idx="59">
                  <c:v>-1.35</c:v>
                </c:pt>
                <c:pt idx="60">
                  <c:v>-1.375</c:v>
                </c:pt>
                <c:pt idx="61">
                  <c:v>-1.4000000000000001</c:v>
                </c:pt>
                <c:pt idx="62">
                  <c:v>-1.4249999999999998</c:v>
                </c:pt>
                <c:pt idx="63">
                  <c:v>-1.45</c:v>
                </c:pt>
                <c:pt idx="64">
                  <c:v>-1.4749999999999999</c:v>
                </c:pt>
                <c:pt idx="65">
                  <c:v>-1.5</c:v>
                </c:pt>
                <c:pt idx="66">
                  <c:v>-1.5249999999999999</c:v>
                </c:pt>
                <c:pt idx="67">
                  <c:v>-1.55</c:v>
                </c:pt>
                <c:pt idx="68">
                  <c:v>-1.575</c:v>
                </c:pt>
                <c:pt idx="69">
                  <c:v>-1.6</c:v>
                </c:pt>
                <c:pt idx="70">
                  <c:v>-1.625</c:v>
                </c:pt>
                <c:pt idx="71">
                  <c:v>-1.6500000000000001</c:v>
                </c:pt>
                <c:pt idx="72">
                  <c:v>-1.675</c:v>
                </c:pt>
                <c:pt idx="73">
                  <c:v>-1.7000000000000002</c:v>
                </c:pt>
                <c:pt idx="74">
                  <c:v>-1.7249999999999999</c:v>
                </c:pt>
                <c:pt idx="75">
                  <c:v>-1.75</c:v>
                </c:pt>
                <c:pt idx="76">
                  <c:v>-1.7749999999999999</c:v>
                </c:pt>
                <c:pt idx="77">
                  <c:v>-1.7999999999999998</c:v>
                </c:pt>
                <c:pt idx="78">
                  <c:v>-1.825</c:v>
                </c:pt>
                <c:pt idx="79">
                  <c:v>-1.85</c:v>
                </c:pt>
                <c:pt idx="80">
                  <c:v>-1.875</c:v>
                </c:pt>
                <c:pt idx="81">
                  <c:v>-1.9</c:v>
                </c:pt>
                <c:pt idx="82">
                  <c:v>-1.925</c:v>
                </c:pt>
                <c:pt idx="83">
                  <c:v>-1.9500000000000002</c:v>
                </c:pt>
                <c:pt idx="84">
                  <c:v>-1.9750000000000001</c:v>
                </c:pt>
                <c:pt idx="85">
                  <c:v>-2</c:v>
                </c:pt>
                <c:pt idx="86">
                  <c:v>-2.0250000000000004</c:v>
                </c:pt>
                <c:pt idx="87">
                  <c:v>-2.0499999999999998</c:v>
                </c:pt>
                <c:pt idx="88">
                  <c:v>-2.0749999999999997</c:v>
                </c:pt>
                <c:pt idx="89">
                  <c:v>-2.1</c:v>
                </c:pt>
                <c:pt idx="90">
                  <c:v>-2.125</c:v>
                </c:pt>
                <c:pt idx="91">
                  <c:v>-2.15</c:v>
                </c:pt>
                <c:pt idx="92">
                  <c:v>-2.1749999999999998</c:v>
                </c:pt>
                <c:pt idx="93">
                  <c:v>-2.2000000000000002</c:v>
                </c:pt>
                <c:pt idx="94">
                  <c:v>-2.2250000000000001</c:v>
                </c:pt>
                <c:pt idx="95">
                  <c:v>-2.25</c:v>
                </c:pt>
                <c:pt idx="96">
                  <c:v>-2.2749999999999999</c:v>
                </c:pt>
                <c:pt idx="97">
                  <c:v>-2.3000000000000003</c:v>
                </c:pt>
                <c:pt idx="98">
                  <c:v>-2.3250000000000002</c:v>
                </c:pt>
                <c:pt idx="99">
                  <c:v>-2.3499999999999996</c:v>
                </c:pt>
                <c:pt idx="100">
                  <c:v>-2.375</c:v>
                </c:pt>
                <c:pt idx="101">
                  <c:v>-2.4</c:v>
                </c:pt>
                <c:pt idx="102">
                  <c:v>-2.4249999999999998</c:v>
                </c:pt>
                <c:pt idx="103">
                  <c:v>-2.4500000000000002</c:v>
                </c:pt>
                <c:pt idx="104">
                  <c:v>-2.4750000000000001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D2-45FB-9DF2-2748BDB84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4129871"/>
        <c:axId val="2024364191"/>
      </c:lineChart>
      <c:catAx>
        <c:axId val="2024129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24364191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024364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2412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50BAA08-C478-46EA-8DBE-2274843194D7}">
  <sheetPr/>
  <sheetViews>
    <sheetView zoomScale="67" workbookViewId="0" zoomToFit="1"/>
  </sheetViews>
  <pageMargins left="0.7" right="0.7" top="0.75" bottom="0.75" header="0.3" footer="0.3"/>
  <pageSetup paperSize="9" orientation="landscape" horizontalDpi="0" verticalDpi="0" r:id="rId1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1073150</xdr:colOff>
      <xdr:row>4</xdr:row>
      <xdr:rowOff>63500</xdr:rowOff>
    </xdr:from>
    <xdr:to>
      <xdr:col>4</xdr:col>
      <xdr:colOff>3270250</xdr:colOff>
      <xdr:row>6</xdr:row>
      <xdr:rowOff>222250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94774C1-AB29-450C-8F4E-4180EE1B3E63}"/>
            </a:ext>
          </a:extLst>
        </xdr:cNvPr>
        <xdr:cNvSpPr txBox="1"/>
      </xdr:nvSpPr>
      <xdr:spPr>
        <a:xfrm>
          <a:off x="5702300" y="1028700"/>
          <a:ext cx="2197100" cy="64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</a:t>
          </a:r>
          <a:r>
            <a:rPr kumimoji="1" lang="en-US" altLang="ja-JP" sz="1100"/>
            <a:t>C3</a:t>
          </a:r>
          <a:r>
            <a:rPr kumimoji="1" lang="ja-JP" altLang="en-US" sz="1100"/>
            <a:t>」と「</a:t>
          </a:r>
          <a:r>
            <a:rPr kumimoji="1" lang="en-US" altLang="ja-JP" sz="1100"/>
            <a:t>C11</a:t>
          </a:r>
          <a:r>
            <a:rPr kumimoji="1" lang="ja-JP" altLang="en-US" sz="1100"/>
            <a:t>」のコメントをお読みください。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7015" cy="607514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303DC07-73B9-4598-A1E1-49251A05EE0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作成者" refreshedDate="43974.672474884261" createdVersion="6" refreshedVersion="6" minRefreshableVersion="3" recordCount="6" xr:uid="{7CAFA368-49B8-4669-95F1-85941FF287A0}">
  <cacheSource type="scenario"/>
  <cacheFields count="4">
    <cacheField name="S∞" numFmtId="0">
      <sharedItems containsNonDate="0" count="6">
        <s v="R0=1.1"/>
        <s v="R0=1.5"/>
        <s v="R0=2.0"/>
        <s v="R0=2.5"/>
        <s v="R0=3.0"/>
        <s v="R0=3.5"/>
      </sharedItems>
    </cacheField>
    <cacheField name="S∞ 作成" numFmtId="0">
      <sharedItems containsNonDate="0" count="1">
        <s v="Yasushi Iwamoto"/>
      </sharedItems>
    </cacheField>
    <cacheField name="結果 累積感染者数" numFmtId="0">
      <sharedItems containsSemiMixedTypes="0" containsNonDate="0" containsString="0" containsNumber="1" minValue="2219.6193831495384" maxValue="12173.340048789722" count="6">
        <n v="2219.6193831495384"/>
        <n v="7344.593145546608"/>
        <n v="10041.426861323249"/>
        <n v="11249.109755574113"/>
        <n v="11851.926636851746"/>
        <n v="12173.340048789722"/>
      </sharedItems>
    </cacheField>
    <cacheField name="結果 _人口比" numFmtId="0">
      <sharedItems containsSemiMixedTypes="0" containsNonDate="0" containsString="0" containsNumber="1" minValue="0.17613231099424997" maxValue="0.96598476819470891" count="6">
        <n v="0.17613231099424997"/>
        <n v="0.58281170810558702"/>
        <n v="0.79681216166666002"/>
        <n v="0.89264479888701098"/>
        <n v="0.9404798156524159"/>
        <n v="0.9659847681947089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DA4078-E503-4608-918C-D9F159FFBD6F}" name="ピボットテーブル5" cacheId="0" dataOnRows="1" applyNumberFormats="0" applyBorderFormats="0" applyFontFormats="0" applyPatternFormats="0" applyAlignmentFormats="0" applyWidthHeightFormats="1" dataCaption="結果出力セル" updatedVersion="6" minRefreshableVersion="3" useAutoFormatting="1" rowGrandTotals="0" colGrandTotals="0" itemPrintTitles="1" createdVersion="6" indent="0" outline="1" outlineData="1" multipleFieldFilters="0" fieldListSortAscending="1">
  <location ref="A3:G6" firstHeaderRow="1" firstDataRow="2" firstDataCol="1" rowPageCount="1" colPageCount="1"/>
  <pivotFields count="4">
    <pivotField axis="axisCol" showAll="0" defaultSubtotal="0">
      <items count="6">
        <item x="0"/>
        <item x="1"/>
        <item x="2"/>
        <item x="3"/>
        <item x="4"/>
        <item x="5"/>
      </items>
    </pivotField>
    <pivotField axis="axisPage" showAll="0">
      <items count="2">
        <item x="0"/>
        <item t="default"/>
      </items>
    </pivotField>
    <pivotField dataField="1" showAll="0"/>
    <pivotField dataField="1" showAll="0"/>
  </pivotFields>
  <rowFields count="1">
    <field x="-2"/>
  </rowFields>
  <rowItems count="2">
    <i>
      <x/>
    </i>
    <i i="1">
      <x v="1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pageFields count="1">
    <pageField fld="1" hier="-1"/>
  </pageFields>
  <dataFields count="2">
    <dataField name="累積感染者数" fld="2" baseField="0" baseItem="0"/>
    <dataField name="_人口比" fld="3" baseField="0" baseItem="0"/>
  </dataFields>
  <formats count="3">
    <format dxfId="2">
      <pivotArea dataOnly="0" labelOnly="1" fieldPosition="0">
        <references count="1">
          <reference field="0" count="0"/>
        </references>
      </pivotArea>
    </format>
    <format dxfId="1">
      <pivotArea collapsedLevelsAreSubtotals="1" fieldPosition="0">
        <references count="1">
          <reference field="4294967294" count="1">
            <x v="0"/>
          </reference>
        </references>
      </pivotArea>
    </format>
    <format dxfId="0">
      <pivotArea collapsedLevelsAreSubtotals="1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2195A-94B4-4EB2-AAEA-2A5E0AE08496}">
  <dimension ref="A1:G14"/>
  <sheetViews>
    <sheetView tabSelected="1" workbookViewId="0">
      <selection activeCell="E10" sqref="E10"/>
    </sheetView>
  </sheetViews>
  <sheetFormatPr defaultRowHeight="18"/>
  <cols>
    <col min="1" max="1" width="12.5" bestFit="1" customWidth="1"/>
    <col min="2" max="7" width="12.33203125" bestFit="1" customWidth="1"/>
  </cols>
  <sheetData>
    <row r="1" spans="1:7">
      <c r="A1" s="9" t="s">
        <v>34</v>
      </c>
      <c r="B1" t="s">
        <v>33</v>
      </c>
    </row>
    <row r="3" spans="1:7">
      <c r="B3" s="9" t="s">
        <v>35</v>
      </c>
    </row>
    <row r="4" spans="1:7">
      <c r="A4" s="9" t="s">
        <v>36</v>
      </c>
      <c r="B4" s="4" t="s">
        <v>27</v>
      </c>
      <c r="C4" s="4" t="s">
        <v>28</v>
      </c>
      <c r="D4" s="4" t="s">
        <v>29</v>
      </c>
      <c r="E4" s="4" t="s">
        <v>30</v>
      </c>
      <c r="F4" s="4" t="s">
        <v>31</v>
      </c>
      <c r="G4" s="4" t="s">
        <v>32</v>
      </c>
    </row>
    <row r="5" spans="1:7">
      <c r="A5" s="10" t="s">
        <v>41</v>
      </c>
      <c r="B5" s="2">
        <v>2219.6193831495384</v>
      </c>
      <c r="C5" s="2">
        <v>7344.593145546608</v>
      </c>
      <c r="D5" s="2">
        <v>10041.426861323249</v>
      </c>
      <c r="E5" s="2">
        <v>11249.109755574113</v>
      </c>
      <c r="F5" s="2">
        <v>11851.926636851746</v>
      </c>
      <c r="G5" s="2">
        <v>12173.340048789722</v>
      </c>
    </row>
    <row r="6" spans="1:7">
      <c r="A6" s="10" t="s">
        <v>42</v>
      </c>
      <c r="B6" s="11">
        <v>0.17613231099424997</v>
      </c>
      <c r="C6" s="11">
        <v>0.58281170810558702</v>
      </c>
      <c r="D6" s="11">
        <v>0.79681216166666002</v>
      </c>
      <c r="E6" s="11">
        <v>0.89264479888701098</v>
      </c>
      <c r="F6" s="11">
        <v>0.9404798156524159</v>
      </c>
      <c r="G6" s="11">
        <v>0.96598476819470891</v>
      </c>
    </row>
    <row r="8" spans="1:7">
      <c r="A8" t="s">
        <v>43</v>
      </c>
    </row>
    <row r="9" spans="1:7">
      <c r="A9" t="s">
        <v>40</v>
      </c>
    </row>
    <row r="10" spans="1:7">
      <c r="A10" s="13">
        <v>3.7000000000000002E-3</v>
      </c>
      <c r="B10" s="2">
        <f>GETPIVOTDATA("累積感染者数",$A$3,"S∞","R0=1.1")*A10</f>
        <v>8.212591717653293</v>
      </c>
      <c r="C10" s="2">
        <f>GETPIVOTDATA("累積感染者数",$A$3,"S∞","R0=1.5")*A10</f>
        <v>27.174994638522449</v>
      </c>
      <c r="D10" s="2">
        <f>GETPIVOTDATA("累積感染者数",$A$3,"S∞","R0=2.0")*A10</f>
        <v>37.153279386896024</v>
      </c>
      <c r="E10" s="12">
        <f>GETPIVOTDATA("累積感染者数",$A$3,"S∞","R0=2.5")*A10</f>
        <v>41.621706095624219</v>
      </c>
      <c r="F10" s="2">
        <f>GETPIVOTDATA("累積感染者数",$A$3,"S∞","R0=3.0")*A10</f>
        <v>43.85212855635146</v>
      </c>
      <c r="G10" s="2">
        <f>GETPIVOTDATA("累積感染者数",$A$3,"S∞","R0=3.5")*A10</f>
        <v>45.041358180521975</v>
      </c>
    </row>
    <row r="11" spans="1:7">
      <c r="A11" s="3">
        <v>5.0000000000000001E-3</v>
      </c>
      <c r="B11" s="2">
        <f t="shared" ref="B11:B14" si="0">GETPIVOTDATA("累積感染者数",$A$3,"S∞","R0=1.1")*A11</f>
        <v>11.098096915747693</v>
      </c>
      <c r="C11" s="2">
        <f t="shared" ref="C11:C14" si="1">GETPIVOTDATA("累積感染者数",$A$3,"S∞","R0=1.5")*A11</f>
        <v>36.72296572773304</v>
      </c>
      <c r="D11" s="2">
        <f t="shared" ref="D11:D14" si="2">GETPIVOTDATA("累積感染者数",$A$3,"S∞","R0=2.0")*A11</f>
        <v>50.207134306616247</v>
      </c>
      <c r="E11" s="2">
        <f t="shared" ref="E11:E14" si="3">GETPIVOTDATA("累積感染者数",$A$3,"S∞","R0=2.5")*A11</f>
        <v>56.245548777870567</v>
      </c>
      <c r="F11" s="2">
        <f t="shared" ref="F11:F14" si="4">GETPIVOTDATA("累積感染者数",$A$3,"S∞","R0=3.0")*A11</f>
        <v>59.259633184258732</v>
      </c>
      <c r="G11" s="2">
        <f t="shared" ref="G11:G14" si="5">GETPIVOTDATA("累積感染者数",$A$3,"S∞","R0=3.5")*A11</f>
        <v>60.866700243948607</v>
      </c>
    </row>
    <row r="12" spans="1:7">
      <c r="A12" s="3">
        <v>0.01</v>
      </c>
      <c r="B12" s="2">
        <f t="shared" si="0"/>
        <v>22.196193831495385</v>
      </c>
      <c r="C12" s="2">
        <f t="shared" si="1"/>
        <v>73.445931455466081</v>
      </c>
      <c r="D12" s="2">
        <f t="shared" si="2"/>
        <v>100.41426861323249</v>
      </c>
      <c r="E12" s="2">
        <f t="shared" si="3"/>
        <v>112.49109755574113</v>
      </c>
      <c r="F12" s="2">
        <f t="shared" si="4"/>
        <v>118.51926636851746</v>
      </c>
      <c r="G12" s="2">
        <f t="shared" si="5"/>
        <v>121.73340048789721</v>
      </c>
    </row>
    <row r="13" spans="1:7">
      <c r="A13" s="3">
        <v>1.4999999999999999E-2</v>
      </c>
      <c r="B13" s="2">
        <f t="shared" si="0"/>
        <v>33.294290747243075</v>
      </c>
      <c r="C13" s="2">
        <f t="shared" si="1"/>
        <v>110.16889718319912</v>
      </c>
      <c r="D13" s="2">
        <f t="shared" si="2"/>
        <v>150.62140291984872</v>
      </c>
      <c r="E13" s="2">
        <f t="shared" si="3"/>
        <v>168.73664633361167</v>
      </c>
      <c r="F13" s="2">
        <f t="shared" si="4"/>
        <v>177.77889955277618</v>
      </c>
      <c r="G13" s="2">
        <f t="shared" si="5"/>
        <v>182.60010073184583</v>
      </c>
    </row>
    <row r="14" spans="1:7">
      <c r="A14" s="3">
        <v>0.02</v>
      </c>
      <c r="B14" s="2">
        <f t="shared" si="0"/>
        <v>44.392387662990771</v>
      </c>
      <c r="C14" s="2">
        <f t="shared" si="1"/>
        <v>146.89186291093216</v>
      </c>
      <c r="D14" s="2">
        <f t="shared" si="2"/>
        <v>200.82853722646499</v>
      </c>
      <c r="E14" s="2">
        <f t="shared" si="3"/>
        <v>224.98219511148227</v>
      </c>
      <c r="F14" s="2">
        <f t="shared" si="4"/>
        <v>237.03853273703493</v>
      </c>
      <c r="G14" s="2">
        <f t="shared" si="5"/>
        <v>243.46680097579443</v>
      </c>
    </row>
  </sheetData>
  <phoneticPr fontId="1"/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39CB0-B7DC-4006-88E3-DB7F9E2BC7DF}">
  <dimension ref="B1:E18"/>
  <sheetViews>
    <sheetView workbookViewId="0">
      <selection activeCell="C3" sqref="C3"/>
    </sheetView>
  </sheetViews>
  <sheetFormatPr defaultRowHeight="18"/>
  <cols>
    <col min="2" max="2" width="10.25" bestFit="1" customWidth="1"/>
    <col min="3" max="3" width="13.75" bestFit="1" customWidth="1"/>
    <col min="4" max="4" width="28.08203125" bestFit="1" customWidth="1"/>
    <col min="5" max="5" width="44.1640625" bestFit="1" customWidth="1"/>
  </cols>
  <sheetData>
    <row r="1" spans="2:5">
      <c r="B1" s="4" t="s">
        <v>18</v>
      </c>
      <c r="C1" s="4" t="s">
        <v>20</v>
      </c>
      <c r="D1" s="4" t="s">
        <v>19</v>
      </c>
      <c r="E1" s="4" t="s">
        <v>17</v>
      </c>
    </row>
    <row r="3" spans="2:5" ht="20">
      <c r="B3" t="s">
        <v>3</v>
      </c>
      <c r="C3" s="5">
        <v>2.5</v>
      </c>
      <c r="D3" t="s">
        <v>0</v>
      </c>
      <c r="E3" t="s">
        <v>22</v>
      </c>
    </row>
    <row r="4" spans="2:5" ht="20">
      <c r="B4" t="s">
        <v>7</v>
      </c>
      <c r="C4" s="8">
        <v>0</v>
      </c>
      <c r="D4" t="s">
        <v>15</v>
      </c>
      <c r="E4" t="s">
        <v>16</v>
      </c>
    </row>
    <row r="6" spans="2:5" ht="20">
      <c r="B6" t="s">
        <v>37</v>
      </c>
      <c r="C6" s="6">
        <f>Pop*_人口比/10000</f>
        <v>11249.108216603598</v>
      </c>
      <c r="D6" t="s">
        <v>38</v>
      </c>
    </row>
    <row r="7" spans="2:5" ht="20">
      <c r="B7" t="s">
        <v>2</v>
      </c>
      <c r="C7" s="7">
        <f>1-S∞</f>
        <v>0.89264467676587822</v>
      </c>
      <c r="D7" t="s">
        <v>13</v>
      </c>
    </row>
    <row r="9" spans="2:5">
      <c r="B9" t="s">
        <v>12</v>
      </c>
      <c r="C9" s="2">
        <v>126020000</v>
      </c>
      <c r="D9" t="s">
        <v>39</v>
      </c>
      <c r="E9" t="s">
        <v>21</v>
      </c>
    </row>
    <row r="10" spans="2:5" ht="20">
      <c r="B10" t="s">
        <v>6</v>
      </c>
      <c r="C10" s="1">
        <f>1-C4</f>
        <v>1</v>
      </c>
      <c r="D10" t="s">
        <v>14</v>
      </c>
    </row>
    <row r="11" spans="2:5" ht="20">
      <c r="B11" t="s">
        <v>4</v>
      </c>
      <c r="C11">
        <v>0.10735532323412175</v>
      </c>
      <c r="D11" t="s">
        <v>1</v>
      </c>
    </row>
    <row r="13" spans="2:5" ht="20">
      <c r="C13">
        <f>LN(S∞)-LN(S0)+R0*(1-S∞)</f>
        <v>5.2367693648136537E-7</v>
      </c>
      <c r="D13" t="s">
        <v>5</v>
      </c>
      <c r="E13" t="s">
        <v>44</v>
      </c>
    </row>
    <row r="15" spans="2:5" ht="20">
      <c r="C15">
        <f>LN(S∞)</f>
        <v>-2.2316111682377588</v>
      </c>
      <c r="D15" t="s">
        <v>23</v>
      </c>
    </row>
    <row r="16" spans="2:5" ht="20">
      <c r="C16">
        <f>LN(S0)</f>
        <v>0</v>
      </c>
      <c r="D16" t="s">
        <v>24</v>
      </c>
    </row>
    <row r="17" spans="3:4" ht="20">
      <c r="C17">
        <f>C15-C16</f>
        <v>-2.2316111682377588</v>
      </c>
      <c r="D17" t="s">
        <v>25</v>
      </c>
    </row>
    <row r="18" spans="3:4" ht="20">
      <c r="C18">
        <f>R0*(1-S∞)</f>
        <v>2.2316116919146953</v>
      </c>
      <c r="D18" t="s">
        <v>26</v>
      </c>
    </row>
  </sheetData>
  <scenarios current="0" show="0" sqref="C6 C7">
    <scenario name="R0=1.1" count="1" user="作成者">
      <inputCells r="C11" val="0.82386768900575"/>
    </scenario>
    <scenario name="R0=1.5" count="1" user="作成者">
      <inputCells r="C11" val="0.417188291894413"/>
    </scenario>
    <scenario name="R0=2.0" count="1" user="作成者">
      <inputCells r="C11" val="0.20318783833334"/>
    </scenario>
    <scenario name="R0=2.5" count="1" user="作成者">
      <inputCells r="C11" val="0.107355201112989"/>
    </scenario>
    <scenario name="R0=3.0" count="1" user="作成者">
      <inputCells r="C11" val="0.0595201843475841"/>
    </scenario>
    <scenario name="R0=3.5" count="1" user="作成者">
      <inputCells r="C11" val="0.0340152318052911"/>
    </scenario>
  </scenarios>
  <phoneticPr fontId="1"/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79AEF-5A07-430D-BD0E-A0D58F4FA254}">
  <dimension ref="A1:D106"/>
  <sheetViews>
    <sheetView workbookViewId="0">
      <pane ySplit="1" topLeftCell="A2" activePane="bottomLeft" state="frozen"/>
      <selection pane="bottomLeft"/>
    </sheetView>
  </sheetViews>
  <sheetFormatPr defaultRowHeight="18"/>
  <sheetData>
    <row r="1" spans="1:4">
      <c r="A1" t="s">
        <v>9</v>
      </c>
      <c r="B1" t="s">
        <v>10</v>
      </c>
      <c r="C1" t="s">
        <v>8</v>
      </c>
      <c r="D1" t="s">
        <v>11</v>
      </c>
    </row>
    <row r="2" spans="1:4">
      <c r="A2">
        <v>-0.05</v>
      </c>
      <c r="B2">
        <f t="shared" ref="B2:B4" si="0">1-A2</f>
        <v>1.05</v>
      </c>
      <c r="C2">
        <f t="shared" ref="C2:C4" si="1">LN(B2)-LN(S0)</f>
        <v>4.8790164169432049E-2</v>
      </c>
      <c r="D2">
        <f t="shared" ref="D2:D4" si="2">-R0*A2</f>
        <v>0.125</v>
      </c>
    </row>
    <row r="3" spans="1:4">
      <c r="A3">
        <v>-0.04</v>
      </c>
      <c r="B3">
        <f t="shared" si="0"/>
        <v>1.04</v>
      </c>
      <c r="C3">
        <f t="shared" si="1"/>
        <v>3.9220713153281329E-2</v>
      </c>
      <c r="D3">
        <f t="shared" si="2"/>
        <v>0.1</v>
      </c>
    </row>
    <row r="4" spans="1:4">
      <c r="A4">
        <v>-0.03</v>
      </c>
      <c r="B4">
        <f t="shared" si="0"/>
        <v>1.03</v>
      </c>
      <c r="C4">
        <f t="shared" si="1"/>
        <v>2.9558802241544429E-2</v>
      </c>
      <c r="D4">
        <f t="shared" si="2"/>
        <v>7.4999999999999997E-2</v>
      </c>
    </row>
    <row r="5" spans="1:4">
      <c r="A5">
        <v>-0.02</v>
      </c>
      <c r="B5">
        <f t="shared" ref="B5:B16" si="3">1-A5</f>
        <v>1.02</v>
      </c>
      <c r="C5">
        <f t="shared" ref="C5:C36" si="4">LN(B5)-LN(S0)</f>
        <v>1.980262729617973E-2</v>
      </c>
      <c r="D5">
        <f t="shared" ref="D5:D36" si="5">-R0*A5</f>
        <v>0.05</v>
      </c>
    </row>
    <row r="6" spans="1:4">
      <c r="A6">
        <v>-0.01</v>
      </c>
      <c r="B6">
        <f t="shared" si="3"/>
        <v>1.01</v>
      </c>
      <c r="C6">
        <f t="shared" si="4"/>
        <v>9.950330853168092E-3</v>
      </c>
      <c r="D6">
        <f t="shared" si="5"/>
        <v>2.5000000000000001E-2</v>
      </c>
    </row>
    <row r="7" spans="1:4">
      <c r="A7">
        <v>0</v>
      </c>
      <c r="B7">
        <f t="shared" si="3"/>
        <v>1</v>
      </c>
      <c r="C7">
        <f t="shared" si="4"/>
        <v>0</v>
      </c>
      <c r="D7">
        <f t="shared" si="5"/>
        <v>0</v>
      </c>
    </row>
    <row r="8" spans="1:4">
      <c r="A8">
        <v>0.01</v>
      </c>
      <c r="B8">
        <f t="shared" si="3"/>
        <v>0.99</v>
      </c>
      <c r="C8">
        <f t="shared" si="4"/>
        <v>-1.0050335853501451E-2</v>
      </c>
      <c r="D8">
        <f t="shared" si="5"/>
        <v>-2.5000000000000001E-2</v>
      </c>
    </row>
    <row r="9" spans="1:4">
      <c r="A9">
        <v>0.02</v>
      </c>
      <c r="B9">
        <f t="shared" si="3"/>
        <v>0.98</v>
      </c>
      <c r="C9">
        <f t="shared" si="4"/>
        <v>-2.0202707317519466E-2</v>
      </c>
      <c r="D9">
        <f t="shared" si="5"/>
        <v>-0.05</v>
      </c>
    </row>
    <row r="10" spans="1:4">
      <c r="A10">
        <v>0.03</v>
      </c>
      <c r="B10">
        <f t="shared" si="3"/>
        <v>0.97</v>
      </c>
      <c r="C10">
        <f t="shared" si="4"/>
        <v>-3.0459207484708574E-2</v>
      </c>
      <c r="D10">
        <f t="shared" si="5"/>
        <v>-7.4999999999999997E-2</v>
      </c>
    </row>
    <row r="11" spans="1:4">
      <c r="A11">
        <v>0.04</v>
      </c>
      <c r="B11">
        <f t="shared" si="3"/>
        <v>0.96</v>
      </c>
      <c r="C11">
        <f t="shared" si="4"/>
        <v>-4.0821994520255166E-2</v>
      </c>
      <c r="D11">
        <f t="shared" si="5"/>
        <v>-0.1</v>
      </c>
    </row>
    <row r="12" spans="1:4">
      <c r="A12">
        <v>0.05</v>
      </c>
      <c r="B12">
        <f t="shared" si="3"/>
        <v>0.95</v>
      </c>
      <c r="C12">
        <f t="shared" si="4"/>
        <v>-5.1293294387550578E-2</v>
      </c>
      <c r="D12">
        <f t="shared" si="5"/>
        <v>-0.125</v>
      </c>
    </row>
    <row r="13" spans="1:4">
      <c r="A13">
        <v>0.06</v>
      </c>
      <c r="B13">
        <f t="shared" si="3"/>
        <v>0.94</v>
      </c>
      <c r="C13">
        <f t="shared" si="4"/>
        <v>-6.1875403718087529E-2</v>
      </c>
      <c r="D13">
        <f t="shared" si="5"/>
        <v>-0.15</v>
      </c>
    </row>
    <row r="14" spans="1:4">
      <c r="A14">
        <v>7.0000000000000007E-2</v>
      </c>
      <c r="B14">
        <f t="shared" si="3"/>
        <v>0.92999999999999994</v>
      </c>
      <c r="C14">
        <f t="shared" si="4"/>
        <v>-7.2570692834835498E-2</v>
      </c>
      <c r="D14">
        <f t="shared" si="5"/>
        <v>-0.17500000000000002</v>
      </c>
    </row>
    <row r="15" spans="1:4">
      <c r="A15">
        <v>0.08</v>
      </c>
      <c r="B15">
        <f t="shared" si="3"/>
        <v>0.92</v>
      </c>
      <c r="C15">
        <f t="shared" si="4"/>
        <v>-8.3381608939051013E-2</v>
      </c>
      <c r="D15">
        <f t="shared" si="5"/>
        <v>-0.2</v>
      </c>
    </row>
    <row r="16" spans="1:4">
      <c r="A16">
        <v>0.09</v>
      </c>
      <c r="B16">
        <f t="shared" si="3"/>
        <v>0.91</v>
      </c>
      <c r="C16">
        <f t="shared" si="4"/>
        <v>-9.431067947124129E-2</v>
      </c>
      <c r="D16">
        <f t="shared" si="5"/>
        <v>-0.22499999999999998</v>
      </c>
    </row>
    <row r="17" spans="1:4">
      <c r="A17">
        <v>0.1</v>
      </c>
      <c r="B17">
        <f>1-A17</f>
        <v>0.9</v>
      </c>
      <c r="C17">
        <f t="shared" si="4"/>
        <v>-0.10536051565782628</v>
      </c>
      <c r="D17">
        <f t="shared" si="5"/>
        <v>-0.25</v>
      </c>
    </row>
    <row r="18" spans="1:4">
      <c r="A18">
        <v>0.11</v>
      </c>
      <c r="B18">
        <f t="shared" ref="B18:B81" si="6">1-A18</f>
        <v>0.89</v>
      </c>
      <c r="C18">
        <f t="shared" si="4"/>
        <v>-0.11653381625595151</v>
      </c>
      <c r="D18">
        <f t="shared" si="5"/>
        <v>-0.27500000000000002</v>
      </c>
    </row>
    <row r="19" spans="1:4">
      <c r="A19">
        <v>0.12</v>
      </c>
      <c r="B19">
        <f t="shared" si="6"/>
        <v>0.88</v>
      </c>
      <c r="C19">
        <f t="shared" si="4"/>
        <v>-0.12783337150988489</v>
      </c>
      <c r="D19">
        <f t="shared" si="5"/>
        <v>-0.3</v>
      </c>
    </row>
    <row r="20" spans="1:4">
      <c r="A20">
        <v>0.13</v>
      </c>
      <c r="B20">
        <f t="shared" si="6"/>
        <v>0.87</v>
      </c>
      <c r="C20">
        <f t="shared" si="4"/>
        <v>-0.13926206733350766</v>
      </c>
      <c r="D20">
        <f t="shared" si="5"/>
        <v>-0.32500000000000001</v>
      </c>
    </row>
    <row r="21" spans="1:4">
      <c r="A21">
        <v>0.14000000000000001</v>
      </c>
      <c r="B21">
        <f t="shared" si="6"/>
        <v>0.86</v>
      </c>
      <c r="C21">
        <f t="shared" si="4"/>
        <v>-0.15082288973458366</v>
      </c>
      <c r="D21">
        <f t="shared" si="5"/>
        <v>-0.35000000000000003</v>
      </c>
    </row>
    <row r="22" spans="1:4">
      <c r="A22">
        <v>0.15</v>
      </c>
      <c r="B22">
        <f t="shared" si="6"/>
        <v>0.85</v>
      </c>
      <c r="C22">
        <f t="shared" si="4"/>
        <v>-0.16251892949777494</v>
      </c>
      <c r="D22">
        <f t="shared" si="5"/>
        <v>-0.375</v>
      </c>
    </row>
    <row r="23" spans="1:4">
      <c r="A23">
        <v>0.16</v>
      </c>
      <c r="B23">
        <f t="shared" si="6"/>
        <v>0.84</v>
      </c>
      <c r="C23">
        <f t="shared" si="4"/>
        <v>-0.1743533871447778</v>
      </c>
      <c r="D23">
        <f t="shared" si="5"/>
        <v>-0.4</v>
      </c>
    </row>
    <row r="24" spans="1:4">
      <c r="A24">
        <v>0.17</v>
      </c>
      <c r="B24">
        <f t="shared" si="6"/>
        <v>0.83</v>
      </c>
      <c r="C24">
        <f t="shared" si="4"/>
        <v>-0.18632957819149348</v>
      </c>
      <c r="D24">
        <f t="shared" si="5"/>
        <v>-0.42500000000000004</v>
      </c>
    </row>
    <row r="25" spans="1:4">
      <c r="A25">
        <v>0.18</v>
      </c>
      <c r="B25">
        <f t="shared" si="6"/>
        <v>0.82000000000000006</v>
      </c>
      <c r="C25">
        <f t="shared" si="4"/>
        <v>-0.19845093872383818</v>
      </c>
      <c r="D25">
        <f t="shared" si="5"/>
        <v>-0.44999999999999996</v>
      </c>
    </row>
    <row r="26" spans="1:4">
      <c r="A26">
        <v>0.19</v>
      </c>
      <c r="B26">
        <f t="shared" si="6"/>
        <v>0.81</v>
      </c>
      <c r="C26">
        <f t="shared" si="4"/>
        <v>-0.21072103131565253</v>
      </c>
      <c r="D26">
        <f t="shared" si="5"/>
        <v>-0.47499999999999998</v>
      </c>
    </row>
    <row r="27" spans="1:4">
      <c r="A27">
        <v>0.2</v>
      </c>
      <c r="B27">
        <f t="shared" si="6"/>
        <v>0.8</v>
      </c>
      <c r="C27">
        <f t="shared" si="4"/>
        <v>-0.22314355131420971</v>
      </c>
      <c r="D27">
        <f t="shared" si="5"/>
        <v>-0.5</v>
      </c>
    </row>
    <row r="28" spans="1:4">
      <c r="A28">
        <v>0.21</v>
      </c>
      <c r="B28">
        <f t="shared" si="6"/>
        <v>0.79</v>
      </c>
      <c r="C28">
        <f t="shared" si="4"/>
        <v>-0.23572233352106983</v>
      </c>
      <c r="D28">
        <f t="shared" si="5"/>
        <v>-0.52500000000000002</v>
      </c>
    </row>
    <row r="29" spans="1:4">
      <c r="A29">
        <v>0.22</v>
      </c>
      <c r="B29">
        <f t="shared" si="6"/>
        <v>0.78</v>
      </c>
      <c r="C29">
        <f t="shared" si="4"/>
        <v>-0.24846135929849961</v>
      </c>
      <c r="D29">
        <f t="shared" si="5"/>
        <v>-0.55000000000000004</v>
      </c>
    </row>
    <row r="30" spans="1:4">
      <c r="A30">
        <v>0.23</v>
      </c>
      <c r="B30">
        <f t="shared" si="6"/>
        <v>0.77</v>
      </c>
      <c r="C30">
        <f t="shared" si="4"/>
        <v>-0.26136476413440751</v>
      </c>
      <c r="D30">
        <f t="shared" si="5"/>
        <v>-0.57500000000000007</v>
      </c>
    </row>
    <row r="31" spans="1:4">
      <c r="A31">
        <v>0.24</v>
      </c>
      <c r="B31">
        <f t="shared" si="6"/>
        <v>0.76</v>
      </c>
      <c r="C31">
        <f t="shared" si="4"/>
        <v>-0.2744368457017603</v>
      </c>
      <c r="D31">
        <f t="shared" si="5"/>
        <v>-0.6</v>
      </c>
    </row>
    <row r="32" spans="1:4">
      <c r="A32">
        <v>0.25</v>
      </c>
      <c r="B32">
        <f t="shared" si="6"/>
        <v>0.75</v>
      </c>
      <c r="C32">
        <f t="shared" si="4"/>
        <v>-0.2876820724517809</v>
      </c>
      <c r="D32">
        <f t="shared" si="5"/>
        <v>-0.625</v>
      </c>
    </row>
    <row r="33" spans="1:4">
      <c r="A33">
        <v>0.26</v>
      </c>
      <c r="B33">
        <f t="shared" si="6"/>
        <v>0.74</v>
      </c>
      <c r="C33">
        <f t="shared" si="4"/>
        <v>-0.30110509278392161</v>
      </c>
      <c r="D33">
        <f t="shared" si="5"/>
        <v>-0.65</v>
      </c>
    </row>
    <row r="34" spans="1:4">
      <c r="A34">
        <v>0.27</v>
      </c>
      <c r="B34">
        <f t="shared" si="6"/>
        <v>0.73</v>
      </c>
      <c r="C34">
        <f t="shared" si="4"/>
        <v>-0.31471074483970024</v>
      </c>
      <c r="D34">
        <f t="shared" si="5"/>
        <v>-0.67500000000000004</v>
      </c>
    </row>
    <row r="35" spans="1:4">
      <c r="A35">
        <v>0.28000000000000003</v>
      </c>
      <c r="B35">
        <f t="shared" si="6"/>
        <v>0.72</v>
      </c>
      <c r="C35">
        <f t="shared" si="4"/>
        <v>-0.3285040669720361</v>
      </c>
      <c r="D35">
        <f t="shared" si="5"/>
        <v>-0.70000000000000007</v>
      </c>
    </row>
    <row r="36" spans="1:4">
      <c r="A36">
        <v>0.28999999999999998</v>
      </c>
      <c r="B36">
        <f t="shared" si="6"/>
        <v>0.71</v>
      </c>
      <c r="C36">
        <f t="shared" si="4"/>
        <v>-0.34249030894677601</v>
      </c>
      <c r="D36">
        <f t="shared" si="5"/>
        <v>-0.72499999999999998</v>
      </c>
    </row>
    <row r="37" spans="1:4">
      <c r="A37">
        <v>0.3</v>
      </c>
      <c r="B37">
        <f t="shared" si="6"/>
        <v>0.7</v>
      </c>
      <c r="C37">
        <f t="shared" ref="C37:C68" si="7">LN(B37)-LN(S0)</f>
        <v>-0.35667494393873245</v>
      </c>
      <c r="D37">
        <f t="shared" ref="D37:D68" si="8">-R0*A37</f>
        <v>-0.75</v>
      </c>
    </row>
    <row r="38" spans="1:4">
      <c r="A38">
        <v>0.31</v>
      </c>
      <c r="B38">
        <f t="shared" si="6"/>
        <v>0.69</v>
      </c>
      <c r="C38">
        <f t="shared" si="7"/>
        <v>-0.37106368139083207</v>
      </c>
      <c r="D38">
        <f t="shared" si="8"/>
        <v>-0.77500000000000002</v>
      </c>
    </row>
    <row r="39" spans="1:4">
      <c r="A39">
        <v>0.32</v>
      </c>
      <c r="B39">
        <f t="shared" si="6"/>
        <v>0.67999999999999994</v>
      </c>
      <c r="C39">
        <f t="shared" si="7"/>
        <v>-0.38566248081198479</v>
      </c>
      <c r="D39">
        <f t="shared" si="8"/>
        <v>-0.8</v>
      </c>
    </row>
    <row r="40" spans="1:4">
      <c r="A40">
        <v>0.33</v>
      </c>
      <c r="B40">
        <f t="shared" si="6"/>
        <v>0.66999999999999993</v>
      </c>
      <c r="C40">
        <f t="shared" si="7"/>
        <v>-0.40047756659712541</v>
      </c>
      <c r="D40">
        <f t="shared" si="8"/>
        <v>-0.82500000000000007</v>
      </c>
    </row>
    <row r="41" spans="1:4">
      <c r="A41">
        <v>0.34</v>
      </c>
      <c r="B41">
        <f t="shared" si="6"/>
        <v>0.65999999999999992</v>
      </c>
      <c r="C41">
        <f t="shared" si="7"/>
        <v>-0.41551544396166595</v>
      </c>
      <c r="D41">
        <f t="shared" si="8"/>
        <v>-0.85000000000000009</v>
      </c>
    </row>
    <row r="42" spans="1:4">
      <c r="A42">
        <v>0.35</v>
      </c>
      <c r="B42">
        <f t="shared" si="6"/>
        <v>0.65</v>
      </c>
      <c r="C42">
        <f t="shared" si="7"/>
        <v>-0.43078291609245423</v>
      </c>
      <c r="D42">
        <f t="shared" si="8"/>
        <v>-0.875</v>
      </c>
    </row>
    <row r="43" spans="1:4">
      <c r="A43">
        <v>0.36</v>
      </c>
      <c r="B43">
        <f t="shared" si="6"/>
        <v>0.64</v>
      </c>
      <c r="C43">
        <f t="shared" si="7"/>
        <v>-0.44628710262841947</v>
      </c>
      <c r="D43">
        <f t="shared" si="8"/>
        <v>-0.89999999999999991</v>
      </c>
    </row>
    <row r="44" spans="1:4">
      <c r="A44">
        <v>0.37</v>
      </c>
      <c r="B44">
        <f t="shared" si="6"/>
        <v>0.63</v>
      </c>
      <c r="C44">
        <f t="shared" si="7"/>
        <v>-0.46203545959655867</v>
      </c>
      <c r="D44">
        <f t="shared" si="8"/>
        <v>-0.92500000000000004</v>
      </c>
    </row>
    <row r="45" spans="1:4">
      <c r="A45">
        <v>0.38</v>
      </c>
      <c r="B45">
        <f t="shared" si="6"/>
        <v>0.62</v>
      </c>
      <c r="C45">
        <f t="shared" si="7"/>
        <v>-0.4780358009429998</v>
      </c>
      <c r="D45">
        <f t="shared" si="8"/>
        <v>-0.95</v>
      </c>
    </row>
    <row r="46" spans="1:4">
      <c r="A46">
        <v>0.39</v>
      </c>
      <c r="B46">
        <f t="shared" si="6"/>
        <v>0.61</v>
      </c>
      <c r="C46">
        <f t="shared" si="7"/>
        <v>-0.49429632181478012</v>
      </c>
      <c r="D46">
        <f t="shared" si="8"/>
        <v>-0.97500000000000009</v>
      </c>
    </row>
    <row r="47" spans="1:4">
      <c r="A47">
        <v>0.4</v>
      </c>
      <c r="B47">
        <f t="shared" si="6"/>
        <v>0.6</v>
      </c>
      <c r="C47">
        <f t="shared" si="7"/>
        <v>-0.51082562376599072</v>
      </c>
      <c r="D47">
        <f t="shared" si="8"/>
        <v>-1</v>
      </c>
    </row>
    <row r="48" spans="1:4">
      <c r="A48">
        <v>0.41</v>
      </c>
      <c r="B48">
        <f t="shared" si="6"/>
        <v>0.59000000000000008</v>
      </c>
      <c r="C48">
        <f t="shared" si="7"/>
        <v>-0.52763274208237176</v>
      </c>
      <c r="D48">
        <f t="shared" si="8"/>
        <v>-1.0249999999999999</v>
      </c>
    </row>
    <row r="49" spans="1:4">
      <c r="A49">
        <v>0.42</v>
      </c>
      <c r="B49">
        <f t="shared" si="6"/>
        <v>0.58000000000000007</v>
      </c>
      <c r="C49">
        <f t="shared" si="7"/>
        <v>-0.54472717544167193</v>
      </c>
      <c r="D49">
        <f t="shared" si="8"/>
        <v>-1.05</v>
      </c>
    </row>
    <row r="50" spans="1:4">
      <c r="A50">
        <v>0.43</v>
      </c>
      <c r="B50">
        <f t="shared" si="6"/>
        <v>0.57000000000000006</v>
      </c>
      <c r="C50">
        <f t="shared" si="7"/>
        <v>-0.56211891815354109</v>
      </c>
      <c r="D50">
        <f t="shared" si="8"/>
        <v>-1.075</v>
      </c>
    </row>
    <row r="51" spans="1:4">
      <c r="A51">
        <v>0.44</v>
      </c>
      <c r="B51">
        <f t="shared" si="6"/>
        <v>0.56000000000000005</v>
      </c>
      <c r="C51">
        <f t="shared" si="7"/>
        <v>-0.57981849525294205</v>
      </c>
      <c r="D51">
        <f t="shared" si="8"/>
        <v>-1.1000000000000001</v>
      </c>
    </row>
    <row r="52" spans="1:4">
      <c r="A52">
        <v>0.45</v>
      </c>
      <c r="B52">
        <f t="shared" si="6"/>
        <v>0.55000000000000004</v>
      </c>
      <c r="C52">
        <f t="shared" si="7"/>
        <v>-0.59783700075562041</v>
      </c>
      <c r="D52">
        <f t="shared" si="8"/>
        <v>-1.125</v>
      </c>
    </row>
    <row r="53" spans="1:4">
      <c r="A53">
        <v>0.46</v>
      </c>
      <c r="B53">
        <f t="shared" si="6"/>
        <v>0.54</v>
      </c>
      <c r="C53">
        <f t="shared" si="7"/>
        <v>-0.61618613942381695</v>
      </c>
      <c r="D53">
        <f t="shared" si="8"/>
        <v>-1.1500000000000001</v>
      </c>
    </row>
    <row r="54" spans="1:4">
      <c r="A54">
        <v>0.47</v>
      </c>
      <c r="B54">
        <f t="shared" si="6"/>
        <v>0.53</v>
      </c>
      <c r="C54">
        <f t="shared" si="7"/>
        <v>-0.6348782724359695</v>
      </c>
      <c r="D54">
        <f t="shared" si="8"/>
        <v>-1.1749999999999998</v>
      </c>
    </row>
    <row r="55" spans="1:4">
      <c r="A55">
        <v>0.48</v>
      </c>
      <c r="B55">
        <f t="shared" si="6"/>
        <v>0.52</v>
      </c>
      <c r="C55">
        <f t="shared" si="7"/>
        <v>-0.65392646740666394</v>
      </c>
      <c r="D55">
        <f t="shared" si="8"/>
        <v>-1.2</v>
      </c>
    </row>
    <row r="56" spans="1:4">
      <c r="A56">
        <v>0.49</v>
      </c>
      <c r="B56">
        <f t="shared" si="6"/>
        <v>0.51</v>
      </c>
      <c r="C56">
        <f t="shared" si="7"/>
        <v>-0.67334455326376563</v>
      </c>
      <c r="D56">
        <f t="shared" si="8"/>
        <v>-1.2250000000000001</v>
      </c>
    </row>
    <row r="57" spans="1:4">
      <c r="A57">
        <v>0.5</v>
      </c>
      <c r="B57">
        <f t="shared" si="6"/>
        <v>0.5</v>
      </c>
      <c r="C57">
        <f t="shared" si="7"/>
        <v>-0.69314718055994529</v>
      </c>
      <c r="D57">
        <f t="shared" si="8"/>
        <v>-1.25</v>
      </c>
    </row>
    <row r="58" spans="1:4">
      <c r="A58">
        <v>0.51</v>
      </c>
      <c r="B58">
        <f t="shared" si="6"/>
        <v>0.49</v>
      </c>
      <c r="C58">
        <f t="shared" si="7"/>
        <v>-0.71334988787746478</v>
      </c>
      <c r="D58">
        <f t="shared" si="8"/>
        <v>-1.2749999999999999</v>
      </c>
    </row>
    <row r="59" spans="1:4">
      <c r="A59">
        <v>0.52</v>
      </c>
      <c r="B59">
        <f t="shared" si="6"/>
        <v>0.48</v>
      </c>
      <c r="C59">
        <f t="shared" si="7"/>
        <v>-0.73396917508020043</v>
      </c>
      <c r="D59">
        <f t="shared" si="8"/>
        <v>-1.3</v>
      </c>
    </row>
    <row r="60" spans="1:4">
      <c r="A60">
        <v>0.53</v>
      </c>
      <c r="B60">
        <f t="shared" si="6"/>
        <v>0.47</v>
      </c>
      <c r="C60">
        <f t="shared" si="7"/>
        <v>-0.75502258427803282</v>
      </c>
      <c r="D60">
        <f t="shared" si="8"/>
        <v>-1.3250000000000002</v>
      </c>
    </row>
    <row r="61" spans="1:4">
      <c r="A61">
        <v>0.54</v>
      </c>
      <c r="B61">
        <f t="shared" si="6"/>
        <v>0.45999999999999996</v>
      </c>
      <c r="C61">
        <f t="shared" si="7"/>
        <v>-0.7765287894989964</v>
      </c>
      <c r="D61">
        <f t="shared" si="8"/>
        <v>-1.35</v>
      </c>
    </row>
    <row r="62" spans="1:4">
      <c r="A62">
        <v>0.55000000000000004</v>
      </c>
      <c r="B62">
        <f t="shared" si="6"/>
        <v>0.44999999999999996</v>
      </c>
      <c r="C62">
        <f t="shared" si="7"/>
        <v>-0.79850769621777173</v>
      </c>
      <c r="D62">
        <f t="shared" si="8"/>
        <v>-1.375</v>
      </c>
    </row>
    <row r="63" spans="1:4">
      <c r="A63">
        <v>0.56000000000000005</v>
      </c>
      <c r="B63">
        <f t="shared" si="6"/>
        <v>0.43999999999999995</v>
      </c>
      <c r="C63">
        <f t="shared" si="7"/>
        <v>-0.82098055206983034</v>
      </c>
      <c r="D63">
        <f t="shared" si="8"/>
        <v>-1.4000000000000001</v>
      </c>
    </row>
    <row r="64" spans="1:4">
      <c r="A64">
        <v>0.56999999999999995</v>
      </c>
      <c r="B64">
        <f t="shared" si="6"/>
        <v>0.43000000000000005</v>
      </c>
      <c r="C64">
        <f t="shared" si="7"/>
        <v>-0.84397007029452886</v>
      </c>
      <c r="D64">
        <f t="shared" si="8"/>
        <v>-1.4249999999999998</v>
      </c>
    </row>
    <row r="65" spans="1:4">
      <c r="A65">
        <v>0.57999999999999996</v>
      </c>
      <c r="B65">
        <f t="shared" si="6"/>
        <v>0.42000000000000004</v>
      </c>
      <c r="C65">
        <f t="shared" si="7"/>
        <v>-0.86750056770472295</v>
      </c>
      <c r="D65">
        <f t="shared" si="8"/>
        <v>-1.45</v>
      </c>
    </row>
    <row r="66" spans="1:4">
      <c r="A66">
        <v>0.59</v>
      </c>
      <c r="B66">
        <f t="shared" si="6"/>
        <v>0.41000000000000003</v>
      </c>
      <c r="C66">
        <f t="shared" si="7"/>
        <v>-0.89159811928378352</v>
      </c>
      <c r="D66">
        <f t="shared" si="8"/>
        <v>-1.4749999999999999</v>
      </c>
    </row>
    <row r="67" spans="1:4">
      <c r="A67">
        <v>0.6</v>
      </c>
      <c r="B67">
        <f t="shared" si="6"/>
        <v>0.4</v>
      </c>
      <c r="C67">
        <f t="shared" si="7"/>
        <v>-0.916290731874155</v>
      </c>
      <c r="D67">
        <f t="shared" si="8"/>
        <v>-1.5</v>
      </c>
    </row>
    <row r="68" spans="1:4">
      <c r="A68">
        <v>0.61</v>
      </c>
      <c r="B68">
        <f t="shared" si="6"/>
        <v>0.39</v>
      </c>
      <c r="C68">
        <f t="shared" si="7"/>
        <v>-0.94160853985844495</v>
      </c>
      <c r="D68">
        <f t="shared" si="8"/>
        <v>-1.5249999999999999</v>
      </c>
    </row>
    <row r="69" spans="1:4">
      <c r="A69">
        <v>0.62</v>
      </c>
      <c r="B69">
        <f t="shared" si="6"/>
        <v>0.38</v>
      </c>
      <c r="C69">
        <f t="shared" ref="C69:C100" si="9">LN(B69)-LN(S0)</f>
        <v>-0.96758402626170559</v>
      </c>
      <c r="D69">
        <f t="shared" ref="D69:D100" si="10">-R0*A69</f>
        <v>-1.55</v>
      </c>
    </row>
    <row r="70" spans="1:4">
      <c r="A70">
        <v>0.63</v>
      </c>
      <c r="B70">
        <f t="shared" si="6"/>
        <v>0.37</v>
      </c>
      <c r="C70">
        <f t="shared" si="9"/>
        <v>-0.9942522733438669</v>
      </c>
      <c r="D70">
        <f t="shared" si="10"/>
        <v>-1.575</v>
      </c>
    </row>
    <row r="71" spans="1:4">
      <c r="A71">
        <v>0.64</v>
      </c>
      <c r="B71">
        <f t="shared" si="6"/>
        <v>0.36</v>
      </c>
      <c r="C71">
        <f t="shared" si="9"/>
        <v>-1.0216512475319814</v>
      </c>
      <c r="D71">
        <f t="shared" si="10"/>
        <v>-1.6</v>
      </c>
    </row>
    <row r="72" spans="1:4">
      <c r="A72">
        <v>0.65</v>
      </c>
      <c r="B72">
        <f t="shared" si="6"/>
        <v>0.35</v>
      </c>
      <c r="C72">
        <f t="shared" si="9"/>
        <v>-1.0498221244986778</v>
      </c>
      <c r="D72">
        <f t="shared" si="10"/>
        <v>-1.625</v>
      </c>
    </row>
    <row r="73" spans="1:4">
      <c r="A73">
        <v>0.66</v>
      </c>
      <c r="B73">
        <f t="shared" si="6"/>
        <v>0.33999999999999997</v>
      </c>
      <c r="C73">
        <f t="shared" si="9"/>
        <v>-1.07880966137193</v>
      </c>
      <c r="D73">
        <f t="shared" si="10"/>
        <v>-1.6500000000000001</v>
      </c>
    </row>
    <row r="74" spans="1:4">
      <c r="A74">
        <v>0.67</v>
      </c>
      <c r="B74">
        <f t="shared" si="6"/>
        <v>0.32999999999999996</v>
      </c>
      <c r="C74">
        <f t="shared" si="9"/>
        <v>-1.1086626245216114</v>
      </c>
      <c r="D74">
        <f t="shared" si="10"/>
        <v>-1.675</v>
      </c>
    </row>
    <row r="75" spans="1:4">
      <c r="A75">
        <v>0.68</v>
      </c>
      <c r="B75">
        <f t="shared" si="6"/>
        <v>0.31999999999999995</v>
      </c>
      <c r="C75">
        <f t="shared" si="9"/>
        <v>-1.139434283188365</v>
      </c>
      <c r="D75">
        <f t="shared" si="10"/>
        <v>-1.7000000000000002</v>
      </c>
    </row>
    <row r="76" spans="1:4">
      <c r="A76">
        <v>0.69</v>
      </c>
      <c r="B76">
        <f t="shared" si="6"/>
        <v>0.31000000000000005</v>
      </c>
      <c r="C76">
        <f t="shared" si="9"/>
        <v>-1.1711829815029449</v>
      </c>
      <c r="D76">
        <f t="shared" si="10"/>
        <v>-1.7249999999999999</v>
      </c>
    </row>
    <row r="77" spans="1:4">
      <c r="A77">
        <v>0.7</v>
      </c>
      <c r="B77">
        <f t="shared" si="6"/>
        <v>0.30000000000000004</v>
      </c>
      <c r="C77">
        <f t="shared" si="9"/>
        <v>-1.2039728043259359</v>
      </c>
      <c r="D77">
        <f t="shared" si="10"/>
        <v>-1.75</v>
      </c>
    </row>
    <row r="78" spans="1:4">
      <c r="A78">
        <v>0.71</v>
      </c>
      <c r="B78">
        <f t="shared" si="6"/>
        <v>0.29000000000000004</v>
      </c>
      <c r="C78">
        <f t="shared" si="9"/>
        <v>-1.2378743560016172</v>
      </c>
      <c r="D78">
        <f t="shared" si="10"/>
        <v>-1.7749999999999999</v>
      </c>
    </row>
    <row r="79" spans="1:4">
      <c r="A79">
        <v>0.72</v>
      </c>
      <c r="B79">
        <f t="shared" si="6"/>
        <v>0.28000000000000003</v>
      </c>
      <c r="C79">
        <f t="shared" si="9"/>
        <v>-1.2729656758128873</v>
      </c>
      <c r="D79">
        <f t="shared" si="10"/>
        <v>-1.7999999999999998</v>
      </c>
    </row>
    <row r="80" spans="1:4">
      <c r="A80">
        <v>0.73</v>
      </c>
      <c r="B80">
        <f t="shared" si="6"/>
        <v>0.27</v>
      </c>
      <c r="C80">
        <f t="shared" si="9"/>
        <v>-1.3093333199837622</v>
      </c>
      <c r="D80">
        <f t="shared" si="10"/>
        <v>-1.825</v>
      </c>
    </row>
    <row r="81" spans="1:4">
      <c r="A81">
        <v>0.74</v>
      </c>
      <c r="B81">
        <f t="shared" si="6"/>
        <v>0.26</v>
      </c>
      <c r="C81">
        <f t="shared" si="9"/>
        <v>-1.3470736479666092</v>
      </c>
      <c r="D81">
        <f t="shared" si="10"/>
        <v>-1.85</v>
      </c>
    </row>
    <row r="82" spans="1:4">
      <c r="A82">
        <v>0.75</v>
      </c>
      <c r="B82">
        <f t="shared" ref="B82:B106" si="11">1-A82</f>
        <v>0.25</v>
      </c>
      <c r="C82">
        <f t="shared" si="9"/>
        <v>-1.3862943611198906</v>
      </c>
      <c r="D82">
        <f t="shared" si="10"/>
        <v>-1.875</v>
      </c>
    </row>
    <row r="83" spans="1:4">
      <c r="A83">
        <v>0.76</v>
      </c>
      <c r="B83">
        <f t="shared" si="11"/>
        <v>0.24</v>
      </c>
      <c r="C83">
        <f t="shared" si="9"/>
        <v>-1.4271163556401458</v>
      </c>
      <c r="D83">
        <f t="shared" si="10"/>
        <v>-1.9</v>
      </c>
    </row>
    <row r="84" spans="1:4">
      <c r="A84">
        <v>0.77</v>
      </c>
      <c r="B84">
        <f t="shared" si="11"/>
        <v>0.22999999999999998</v>
      </c>
      <c r="C84">
        <f t="shared" si="9"/>
        <v>-1.4696759700589417</v>
      </c>
      <c r="D84">
        <f t="shared" si="10"/>
        <v>-1.925</v>
      </c>
    </row>
    <row r="85" spans="1:4">
      <c r="A85">
        <v>0.78</v>
      </c>
      <c r="B85">
        <f t="shared" si="11"/>
        <v>0.21999999999999997</v>
      </c>
      <c r="C85">
        <f t="shared" si="9"/>
        <v>-1.5141277326297757</v>
      </c>
      <c r="D85">
        <f t="shared" si="10"/>
        <v>-1.9500000000000002</v>
      </c>
    </row>
    <row r="86" spans="1:4">
      <c r="A86">
        <v>0.79</v>
      </c>
      <c r="B86">
        <f t="shared" si="11"/>
        <v>0.20999999999999996</v>
      </c>
      <c r="C86">
        <f t="shared" si="9"/>
        <v>-1.5606477482646686</v>
      </c>
      <c r="D86">
        <f t="shared" si="10"/>
        <v>-1.9750000000000001</v>
      </c>
    </row>
    <row r="87" spans="1:4">
      <c r="A87">
        <v>0.8</v>
      </c>
      <c r="B87">
        <f t="shared" si="11"/>
        <v>0.19999999999999996</v>
      </c>
      <c r="C87">
        <f t="shared" si="9"/>
        <v>-1.6094379124341005</v>
      </c>
      <c r="D87">
        <f t="shared" si="10"/>
        <v>-2</v>
      </c>
    </row>
    <row r="88" spans="1:4">
      <c r="A88">
        <v>0.81</v>
      </c>
      <c r="B88">
        <f t="shared" si="11"/>
        <v>0.18999999999999995</v>
      </c>
      <c r="C88">
        <f t="shared" si="9"/>
        <v>-1.6607312068216511</v>
      </c>
      <c r="D88">
        <f t="shared" si="10"/>
        <v>-2.0250000000000004</v>
      </c>
    </row>
    <row r="89" spans="1:4">
      <c r="A89">
        <v>0.82</v>
      </c>
      <c r="B89">
        <f t="shared" si="11"/>
        <v>0.18000000000000005</v>
      </c>
      <c r="C89">
        <f t="shared" si="9"/>
        <v>-1.7147984280919264</v>
      </c>
      <c r="D89">
        <f t="shared" si="10"/>
        <v>-2.0499999999999998</v>
      </c>
    </row>
    <row r="90" spans="1:4">
      <c r="A90">
        <v>0.83</v>
      </c>
      <c r="B90">
        <f t="shared" si="11"/>
        <v>0.17000000000000004</v>
      </c>
      <c r="C90">
        <f t="shared" si="9"/>
        <v>-1.771956841931875</v>
      </c>
      <c r="D90">
        <f t="shared" si="10"/>
        <v>-2.0749999999999997</v>
      </c>
    </row>
    <row r="91" spans="1:4">
      <c r="A91">
        <v>0.84</v>
      </c>
      <c r="B91">
        <f t="shared" si="11"/>
        <v>0.16000000000000003</v>
      </c>
      <c r="C91">
        <f t="shared" si="9"/>
        <v>-1.83258146374831</v>
      </c>
      <c r="D91">
        <f t="shared" si="10"/>
        <v>-2.1</v>
      </c>
    </row>
    <row r="92" spans="1:4">
      <c r="A92">
        <v>0.85</v>
      </c>
      <c r="B92">
        <f t="shared" si="11"/>
        <v>0.15000000000000002</v>
      </c>
      <c r="C92">
        <f t="shared" si="9"/>
        <v>-1.8971199848858811</v>
      </c>
      <c r="D92">
        <f t="shared" si="10"/>
        <v>-2.125</v>
      </c>
    </row>
    <row r="93" spans="1:4">
      <c r="A93">
        <v>0.86</v>
      </c>
      <c r="B93">
        <f t="shared" si="11"/>
        <v>0.14000000000000001</v>
      </c>
      <c r="C93">
        <f t="shared" si="9"/>
        <v>-1.9661128563728327</v>
      </c>
      <c r="D93">
        <f t="shared" si="10"/>
        <v>-2.15</v>
      </c>
    </row>
    <row r="94" spans="1:4">
      <c r="A94">
        <v>0.87</v>
      </c>
      <c r="B94">
        <f t="shared" si="11"/>
        <v>0.13</v>
      </c>
      <c r="C94">
        <f t="shared" si="9"/>
        <v>-2.0402208285265546</v>
      </c>
      <c r="D94">
        <f t="shared" si="10"/>
        <v>-2.1749999999999998</v>
      </c>
    </row>
    <row r="95" spans="1:4">
      <c r="A95">
        <v>0.88</v>
      </c>
      <c r="B95">
        <f t="shared" si="11"/>
        <v>0.12</v>
      </c>
      <c r="C95">
        <f t="shared" si="9"/>
        <v>-2.120263536200091</v>
      </c>
      <c r="D95">
        <f t="shared" si="10"/>
        <v>-2.2000000000000002</v>
      </c>
    </row>
    <row r="96" spans="1:4">
      <c r="A96">
        <v>0.89</v>
      </c>
      <c r="B96">
        <f t="shared" si="11"/>
        <v>0.10999999999999999</v>
      </c>
      <c r="C96">
        <f t="shared" si="9"/>
        <v>-2.2072749131897211</v>
      </c>
      <c r="D96">
        <f t="shared" si="10"/>
        <v>-2.2250000000000001</v>
      </c>
    </row>
    <row r="97" spans="1:4">
      <c r="A97">
        <v>0.9</v>
      </c>
      <c r="B97">
        <f t="shared" si="11"/>
        <v>9.9999999999999978E-2</v>
      </c>
      <c r="C97">
        <f t="shared" si="9"/>
        <v>-2.3025850929940459</v>
      </c>
      <c r="D97">
        <f t="shared" si="10"/>
        <v>-2.25</v>
      </c>
    </row>
    <row r="98" spans="1:4">
      <c r="A98">
        <v>0.91</v>
      </c>
      <c r="B98">
        <f t="shared" si="11"/>
        <v>8.9999999999999969E-2</v>
      </c>
      <c r="C98">
        <f t="shared" si="9"/>
        <v>-2.4079456086518722</v>
      </c>
      <c r="D98">
        <f t="shared" si="10"/>
        <v>-2.2749999999999999</v>
      </c>
    </row>
    <row r="99" spans="1:4">
      <c r="A99">
        <v>0.92</v>
      </c>
      <c r="B99">
        <f t="shared" si="11"/>
        <v>7.999999999999996E-2</v>
      </c>
      <c r="C99">
        <f t="shared" si="9"/>
        <v>-2.5257286443082561</v>
      </c>
      <c r="D99">
        <f t="shared" si="10"/>
        <v>-2.3000000000000003</v>
      </c>
    </row>
    <row r="100" spans="1:4">
      <c r="A100">
        <v>0.93</v>
      </c>
      <c r="B100">
        <f t="shared" si="11"/>
        <v>6.9999999999999951E-2</v>
      </c>
      <c r="C100">
        <f t="shared" si="9"/>
        <v>-2.6592600369327788</v>
      </c>
      <c r="D100">
        <f t="shared" si="10"/>
        <v>-2.3250000000000002</v>
      </c>
    </row>
    <row r="101" spans="1:4">
      <c r="A101">
        <v>0.94</v>
      </c>
      <c r="B101">
        <f t="shared" si="11"/>
        <v>6.0000000000000053E-2</v>
      </c>
      <c r="C101">
        <f t="shared" ref="C101:C106" si="12">LN(B101)-LN(S0)</f>
        <v>-2.8134107167600355</v>
      </c>
      <c r="D101">
        <f t="shared" ref="D101:D106" si="13">-R0*A101</f>
        <v>-2.3499999999999996</v>
      </c>
    </row>
    <row r="102" spans="1:4">
      <c r="A102">
        <v>0.95</v>
      </c>
      <c r="B102">
        <f t="shared" si="11"/>
        <v>5.0000000000000044E-2</v>
      </c>
      <c r="C102">
        <f t="shared" si="12"/>
        <v>-2.99573227355399</v>
      </c>
      <c r="D102">
        <f t="shared" si="13"/>
        <v>-2.375</v>
      </c>
    </row>
    <row r="103" spans="1:4">
      <c r="A103">
        <v>0.96</v>
      </c>
      <c r="B103">
        <f t="shared" si="11"/>
        <v>4.0000000000000036E-2</v>
      </c>
      <c r="C103">
        <f t="shared" si="12"/>
        <v>-3.2188758248681997</v>
      </c>
      <c r="D103">
        <f t="shared" si="13"/>
        <v>-2.4</v>
      </c>
    </row>
    <row r="104" spans="1:4">
      <c r="A104">
        <v>0.97</v>
      </c>
      <c r="B104">
        <f t="shared" si="11"/>
        <v>3.0000000000000027E-2</v>
      </c>
      <c r="C104">
        <f t="shared" si="12"/>
        <v>-3.5065578973199809</v>
      </c>
      <c r="D104">
        <f t="shared" si="13"/>
        <v>-2.4249999999999998</v>
      </c>
    </row>
    <row r="105" spans="1:4">
      <c r="A105">
        <v>0.98</v>
      </c>
      <c r="B105">
        <f t="shared" si="11"/>
        <v>2.0000000000000018E-2</v>
      </c>
      <c r="C105">
        <f t="shared" si="12"/>
        <v>-3.9120230054281451</v>
      </c>
      <c r="D105">
        <f t="shared" si="13"/>
        <v>-2.4500000000000002</v>
      </c>
    </row>
    <row r="106" spans="1:4">
      <c r="A106">
        <v>0.99</v>
      </c>
      <c r="B106">
        <f t="shared" si="11"/>
        <v>1.0000000000000009E-2</v>
      </c>
      <c r="C106">
        <f t="shared" si="12"/>
        <v>-4.6051701859880909</v>
      </c>
      <c r="D106">
        <f t="shared" si="13"/>
        <v>-2.4750000000000001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シナリオ ピボットテーブル</vt:lpstr>
      <vt:lpstr>Parameters</vt:lpstr>
      <vt:lpstr>GraphData</vt:lpstr>
      <vt:lpstr>Graph</vt:lpstr>
      <vt:lpstr>_人口比</vt:lpstr>
      <vt:lpstr>Pop</vt:lpstr>
      <vt:lpstr>R0</vt:lpstr>
      <vt:lpstr>S0</vt:lpstr>
      <vt:lpstr>S∞</vt:lpstr>
      <vt:lpstr>累積感染者数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2020-05-23T15:15:20Z</dcterms:created>
  <dcterms:modified xsi:type="dcterms:W3CDTF">2020-05-23T15:16:51Z</dcterms:modified>
</cp:coreProperties>
</file>